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D:\EJECUCION 2026\PROCESOS 2026\ENERGIA SOLAR\DOCUMENTOS PROCESO\SEGUNDA REVISION\"/>
    </mc:Choice>
  </mc:AlternateContent>
  <xr:revisionPtr revIDLastSave="0" documentId="13_ncr:1_{57205ED1-322A-4DF8-BED2-F532EDA1327E}" xr6:coauthVersionLast="47" xr6:coauthVersionMax="47" xr10:uidLastSave="{00000000-0000-0000-0000-000000000000}"/>
  <bookViews>
    <workbookView xWindow="-22275" yWindow="-16320" windowWidth="29040" windowHeight="15720" firstSheet="3" activeTab="3" xr2:uid="{00000000-000D-0000-FFFF-FFFF00000000}"/>
  </bookViews>
  <sheets>
    <sheet name="ESTUDIO DE MERCADO " sheetId="8" state="hidden" r:id="rId1"/>
    <sheet name="ESTUDIO DE MERCADO  (3)" sheetId="10" state="hidden" r:id="rId2"/>
    <sheet name="ESTUDIO DE MERCADO CH" sheetId="11" state="hidden" r:id="rId3"/>
    <sheet name="ESTUDIO DE MERCADO VF" sheetId="12" r:id="rId4"/>
    <sheet name="ESTUDIO DE MERCADO  (2)" sheetId="9" state="hidden" r:id="rId5"/>
  </sheets>
  <definedNames>
    <definedName name="_xlnm._FilterDatabase" localSheetId="0" hidden="1">'ESTUDIO DE MERCADO '!$B$12:$S$67</definedName>
    <definedName name="_xlnm._FilterDatabase" localSheetId="4" hidden="1">'ESTUDIO DE MERCADO  (2)'!$B$12:$W$67</definedName>
    <definedName name="_xlnm._FilterDatabase" localSheetId="1" hidden="1">'ESTUDIO DE MERCADO  (3)'!$A$12:$BC$67</definedName>
    <definedName name="_xlnm._FilterDatabase" localSheetId="2" hidden="1">'ESTUDIO DE MERCADO CH'!$A$12:$Z$67</definedName>
    <definedName name="_xlnm._FilterDatabase" localSheetId="3" hidden="1">'ESTUDIO DE MERCADO VF'!$A$12:$AE$17</definedName>
    <definedName name="_Hlk190241631" localSheetId="0">'ESTUDIO DE MERCADO '!$C$77</definedName>
    <definedName name="_Hlk190241631" localSheetId="4">'ESTUDIO DE MERCADO  (2)'!$C$77</definedName>
    <definedName name="_Hlk190241631" localSheetId="1">'ESTUDIO DE MERCADO  (3)'!$C$77</definedName>
    <definedName name="_Hlk190241631" localSheetId="2">'ESTUDIO DE MERCADO CH'!$C$77</definedName>
    <definedName name="_Hlk190241631" localSheetId="3">'ESTUDIO DE MERCADO VF'!$C$27</definedName>
    <definedName name="_xlnm.Print_Area" localSheetId="0">'ESTUDIO DE MERCADO '!$B$2:$S$74</definedName>
    <definedName name="_xlnm.Print_Area" localSheetId="4">'ESTUDIO DE MERCADO  (2)'!$B$2:$W$74</definedName>
    <definedName name="_xlnm.Print_Area" localSheetId="1">'ESTUDIO DE MERCADO  (3)'!$B$2:$Y$74</definedName>
    <definedName name="_xlnm.Print_Area" localSheetId="2">'ESTUDIO DE MERCADO CH'!$B$2:$W$74</definedName>
    <definedName name="_xlnm.Print_Area" localSheetId="3">'ESTUDIO DE MERCADO VF'!$B$2:$AB$24</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3" i="12" l="1"/>
  <c r="R13" i="12"/>
  <c r="V13" i="12" s="1"/>
  <c r="AB17" i="12" l="1"/>
  <c r="AB13" i="12"/>
  <c r="Y16" i="12"/>
  <c r="Y15" i="12"/>
  <c r="Y14" i="12"/>
  <c r="Y13" i="12"/>
  <c r="X16" i="12"/>
  <c r="X15" i="12"/>
  <c r="X14" i="12"/>
  <c r="X13" i="12"/>
  <c r="W16" i="12"/>
  <c r="W14" i="12"/>
  <c r="W13" i="12"/>
  <c r="V16" i="12"/>
  <c r="V15" i="12"/>
  <c r="V14" i="12"/>
  <c r="U16" i="12"/>
  <c r="U15" i="12"/>
  <c r="U14" i="12"/>
  <c r="U13" i="12"/>
  <c r="S16" i="12"/>
  <c r="T16" i="12" s="1"/>
  <c r="S15" i="12"/>
  <c r="T15" i="12" s="1"/>
  <c r="S14" i="12"/>
  <c r="S13" i="12"/>
  <c r="R16" i="12"/>
  <c r="R15" i="12"/>
  <c r="R14" i="12"/>
  <c r="O13" i="12"/>
  <c r="N13" i="12"/>
  <c r="W15" i="12"/>
  <c r="W17" i="12" l="1"/>
  <c r="T14" i="12"/>
  <c r="S17" i="12"/>
  <c r="U17" i="12"/>
  <c r="O14" i="12"/>
  <c r="O15" i="12"/>
  <c r="O16" i="12"/>
  <c r="N14" i="12"/>
  <c r="N15" i="12"/>
  <c r="N16" i="12"/>
  <c r="N63" i="8" l="1"/>
  <c r="N13" i="8"/>
  <c r="N66" i="8"/>
  <c r="O66" i="8"/>
  <c r="P66" i="8"/>
  <c r="O63" i="8"/>
  <c r="P63" i="8"/>
  <c r="E17" i="12"/>
  <c r="Q58" i="11"/>
  <c r="P58" i="11"/>
  <c r="O58" i="11"/>
  <c r="Q57" i="11"/>
  <c r="P57" i="11"/>
  <c r="O57" i="11"/>
  <c r="Q56" i="11"/>
  <c r="P56" i="11"/>
  <c r="O56" i="11"/>
  <c r="Q62" i="11"/>
  <c r="P62" i="11"/>
  <c r="O62" i="11"/>
  <c r="Q34" i="11"/>
  <c r="P34" i="11"/>
  <c r="O34" i="11"/>
  <c r="Q64" i="11"/>
  <c r="P64" i="11"/>
  <c r="O64" i="11"/>
  <c r="Q46" i="11"/>
  <c r="P46" i="11"/>
  <c r="O46" i="11"/>
  <c r="Q36" i="11"/>
  <c r="P36" i="11"/>
  <c r="O36" i="11"/>
  <c r="Q31" i="11"/>
  <c r="P31" i="11"/>
  <c r="O31" i="11"/>
  <c r="Q30" i="11"/>
  <c r="P30" i="11"/>
  <c r="O30" i="11"/>
  <c r="Q29" i="11"/>
  <c r="P29" i="11"/>
  <c r="O29" i="11"/>
  <c r="Q27" i="11"/>
  <c r="P27" i="11"/>
  <c r="O27" i="11"/>
  <c r="Q24" i="11"/>
  <c r="P24" i="11"/>
  <c r="O24" i="11"/>
  <c r="Q21" i="11"/>
  <c r="P21" i="11"/>
  <c r="O21" i="11"/>
  <c r="Q14" i="11"/>
  <c r="P14" i="11"/>
  <c r="O14" i="11"/>
  <c r="Q66" i="11"/>
  <c r="P66" i="11"/>
  <c r="O66" i="11"/>
  <c r="Q63" i="11"/>
  <c r="P63" i="11"/>
  <c r="O63" i="11"/>
  <c r="Q60" i="11"/>
  <c r="P60" i="11"/>
  <c r="O60" i="11"/>
  <c r="Q59" i="11"/>
  <c r="P59" i="11"/>
  <c r="O59" i="11"/>
  <c r="Q55" i="11"/>
  <c r="P55" i="11"/>
  <c r="O55" i="11"/>
  <c r="Q50" i="11"/>
  <c r="P50" i="11"/>
  <c r="O50" i="11"/>
  <c r="Q45" i="11"/>
  <c r="P45" i="11"/>
  <c r="O45" i="11"/>
  <c r="Q44" i="11"/>
  <c r="P44" i="11"/>
  <c r="O44" i="11"/>
  <c r="Q43" i="11"/>
  <c r="P43" i="11"/>
  <c r="O43" i="11"/>
  <c r="Q42" i="11"/>
  <c r="P42" i="11"/>
  <c r="O42" i="11"/>
  <c r="Q40" i="11"/>
  <c r="P40" i="11"/>
  <c r="O40" i="11"/>
  <c r="Q35" i="11"/>
  <c r="P35" i="11"/>
  <c r="O35" i="11"/>
  <c r="Q33" i="11"/>
  <c r="P33" i="11"/>
  <c r="O33" i="11"/>
  <c r="Q25" i="11"/>
  <c r="P25" i="11"/>
  <c r="O25" i="11"/>
  <c r="Q22" i="11"/>
  <c r="P22" i="11"/>
  <c r="O22" i="11"/>
  <c r="Q19" i="11"/>
  <c r="P19" i="11"/>
  <c r="O19" i="11"/>
  <c r="P18" i="11"/>
  <c r="O18" i="11"/>
  <c r="Q13" i="11"/>
  <c r="P13" i="11"/>
  <c r="O13" i="11"/>
  <c r="Q65" i="11"/>
  <c r="P65" i="11"/>
  <c r="O65" i="11"/>
  <c r="K65" i="11"/>
  <c r="Q61" i="11"/>
  <c r="P61" i="11"/>
  <c r="O61" i="11"/>
  <c r="Q49" i="11"/>
  <c r="P49" i="11"/>
  <c r="O49" i="11"/>
  <c r="Q41" i="11"/>
  <c r="P41" i="11"/>
  <c r="O41" i="11"/>
  <c r="Q39" i="11"/>
  <c r="P39" i="11"/>
  <c r="O39" i="11"/>
  <c r="Q38" i="11"/>
  <c r="P38" i="11"/>
  <c r="O38" i="11"/>
  <c r="Q37" i="11"/>
  <c r="P37" i="11"/>
  <c r="O37" i="11"/>
  <c r="Q17" i="11"/>
  <c r="P17" i="11"/>
  <c r="O17" i="11"/>
  <c r="Q16" i="11"/>
  <c r="P16" i="11"/>
  <c r="O16" i="11"/>
  <c r="Q15" i="11"/>
  <c r="P15" i="11"/>
  <c r="O15" i="11"/>
  <c r="P23" i="11"/>
  <c r="O23" i="11"/>
  <c r="L23" i="11"/>
  <c r="K23" i="11"/>
  <c r="L13" i="11"/>
  <c r="L56" i="11"/>
  <c r="K57" i="11"/>
  <c r="L57" i="11"/>
  <c r="Q23" i="11"/>
  <c r="Q54" i="11"/>
  <c r="P54" i="11"/>
  <c r="O54" i="11"/>
  <c r="Q53" i="11"/>
  <c r="P53" i="11"/>
  <c r="O53" i="11"/>
  <c r="Q52" i="11"/>
  <c r="P52" i="11"/>
  <c r="O52" i="11"/>
  <c r="Q51" i="11"/>
  <c r="P51" i="11"/>
  <c r="O51" i="11"/>
  <c r="Q48" i="11"/>
  <c r="P48" i="11"/>
  <c r="O48" i="11"/>
  <c r="Q47" i="11"/>
  <c r="P47" i="11"/>
  <c r="O47" i="11"/>
  <c r="Q32" i="11"/>
  <c r="P32" i="11"/>
  <c r="O32" i="11"/>
  <c r="Q28" i="11"/>
  <c r="P28" i="11"/>
  <c r="O28" i="11"/>
  <c r="Q26" i="11"/>
  <c r="P26" i="11"/>
  <c r="O26" i="11"/>
  <c r="Q20" i="11"/>
  <c r="P20" i="11"/>
  <c r="O20" i="11"/>
  <c r="Q18" i="11"/>
  <c r="L66" i="11"/>
  <c r="K66" i="11"/>
  <c r="L65" i="11"/>
  <c r="L64" i="11"/>
  <c r="K64" i="11"/>
  <c r="L63" i="11"/>
  <c r="K63" i="11"/>
  <c r="L62" i="11"/>
  <c r="K62" i="11"/>
  <c r="L61" i="11"/>
  <c r="K61" i="11"/>
  <c r="L60" i="11"/>
  <c r="K60" i="11"/>
  <c r="L59" i="11"/>
  <c r="K59" i="11"/>
  <c r="L58" i="11"/>
  <c r="K58" i="11"/>
  <c r="K56" i="11"/>
  <c r="L55" i="11"/>
  <c r="K55" i="11"/>
  <c r="L54" i="11"/>
  <c r="K54" i="11"/>
  <c r="L53" i="11"/>
  <c r="K53" i="11"/>
  <c r="L52" i="11"/>
  <c r="K52" i="11"/>
  <c r="L51" i="11"/>
  <c r="K51" i="11"/>
  <c r="L50" i="11"/>
  <c r="K50" i="11"/>
  <c r="L49" i="11"/>
  <c r="K49" i="11"/>
  <c r="L48" i="11"/>
  <c r="K48" i="11"/>
  <c r="L47" i="11"/>
  <c r="K47" i="11"/>
  <c r="L46" i="11"/>
  <c r="K46" i="11"/>
  <c r="L45" i="11"/>
  <c r="K45" i="11"/>
  <c r="L44" i="11"/>
  <c r="K44" i="11"/>
  <c r="L43" i="11"/>
  <c r="K43" i="11"/>
  <c r="L42" i="11"/>
  <c r="K42" i="11"/>
  <c r="L41" i="11"/>
  <c r="K41" i="11"/>
  <c r="L40" i="11"/>
  <c r="K40" i="11"/>
  <c r="L39" i="11"/>
  <c r="K39" i="11"/>
  <c r="L38" i="11"/>
  <c r="K38" i="11"/>
  <c r="L37" i="11"/>
  <c r="K37" i="11"/>
  <c r="L36" i="11"/>
  <c r="K36" i="11"/>
  <c r="L35" i="11"/>
  <c r="K35" i="11"/>
  <c r="L34" i="11"/>
  <c r="K34" i="11"/>
  <c r="L33" i="11"/>
  <c r="K33" i="11"/>
  <c r="L32" i="11"/>
  <c r="K32" i="11"/>
  <c r="L31" i="11"/>
  <c r="K31" i="11"/>
  <c r="L30" i="11"/>
  <c r="K30" i="11"/>
  <c r="L29" i="11"/>
  <c r="K29" i="11"/>
  <c r="L28" i="11"/>
  <c r="K28" i="11"/>
  <c r="L27" i="11"/>
  <c r="K27" i="11"/>
  <c r="L26" i="11"/>
  <c r="K26" i="11"/>
  <c r="L25" i="11"/>
  <c r="K25" i="11"/>
  <c r="L24" i="11"/>
  <c r="K24" i="11"/>
  <c r="L22" i="11"/>
  <c r="K22" i="11"/>
  <c r="L21" i="11"/>
  <c r="K21" i="11"/>
  <c r="L20" i="11"/>
  <c r="K20" i="11"/>
  <c r="L19" i="11"/>
  <c r="K19" i="11"/>
  <c r="L18" i="11"/>
  <c r="K18" i="11"/>
  <c r="L17" i="11"/>
  <c r="K17" i="11"/>
  <c r="L16" i="11"/>
  <c r="K16" i="11"/>
  <c r="L15" i="11"/>
  <c r="K15" i="11"/>
  <c r="L14" i="11"/>
  <c r="K14" i="11"/>
  <c r="K13" i="11"/>
  <c r="E67" i="11"/>
  <c r="BD66" i="10"/>
  <c r="BC66" i="10"/>
  <c r="BB66" i="10"/>
  <c r="BD65" i="10"/>
  <c r="BC65" i="10"/>
  <c r="BB65" i="10"/>
  <c r="BD64" i="10"/>
  <c r="BC64" i="10"/>
  <c r="BB64" i="10"/>
  <c r="BD63" i="10"/>
  <c r="BC63" i="10"/>
  <c r="BB63" i="10"/>
  <c r="BB62" i="10"/>
  <c r="BD61" i="10"/>
  <c r="BC61" i="10"/>
  <c r="BB61" i="10"/>
  <c r="BD60" i="10"/>
  <c r="BC60" i="10"/>
  <c r="BB60" i="10"/>
  <c r="BD59" i="10"/>
  <c r="BC59" i="10"/>
  <c r="BB59" i="10"/>
  <c r="BD62" i="10"/>
  <c r="BC62" i="10"/>
  <c r="BD58" i="10"/>
  <c r="BC58" i="10"/>
  <c r="BB58" i="10"/>
  <c r="BD57" i="10"/>
  <c r="BC57" i="10"/>
  <c r="BB57" i="10"/>
  <c r="BD56" i="10"/>
  <c r="BC56" i="10"/>
  <c r="BB56" i="10"/>
  <c r="AT66" i="10"/>
  <c r="AS66" i="10"/>
  <c r="AT65" i="10"/>
  <c r="AS65" i="10"/>
  <c r="AT64" i="10"/>
  <c r="AS64" i="10"/>
  <c r="AT63" i="10"/>
  <c r="AS63" i="10"/>
  <c r="AT62" i="10"/>
  <c r="AS62" i="10"/>
  <c r="AT61" i="10"/>
  <c r="AS61" i="10"/>
  <c r="AT60" i="10"/>
  <c r="AS60" i="10"/>
  <c r="AT59" i="10"/>
  <c r="AS59" i="10"/>
  <c r="AT58" i="10"/>
  <c r="AS58" i="10"/>
  <c r="AT57" i="10"/>
  <c r="AS57" i="10"/>
  <c r="AT56" i="10"/>
  <c r="AS56" i="10"/>
  <c r="AG13" i="10"/>
  <c r="AF13" i="10"/>
  <c r="AR55" i="10"/>
  <c r="AT55" i="10" s="1"/>
  <c r="AR54" i="10"/>
  <c r="AT54" i="10" s="1"/>
  <c r="AR53" i="10"/>
  <c r="BA53" i="10" s="1"/>
  <c r="BD53" i="10" s="1"/>
  <c r="AR52" i="10"/>
  <c r="BA52" i="10" s="1"/>
  <c r="BD52" i="10" s="1"/>
  <c r="AR51" i="10"/>
  <c r="BA51" i="10" s="1"/>
  <c r="BD51" i="10" s="1"/>
  <c r="AR50" i="10"/>
  <c r="BA50" i="10" s="1"/>
  <c r="BD50" i="10" s="1"/>
  <c r="AR49" i="10"/>
  <c r="AT49" i="10" s="1"/>
  <c r="AR48" i="10"/>
  <c r="AT48" i="10" s="1"/>
  <c r="AR47" i="10"/>
  <c r="AT47" i="10" s="1"/>
  <c r="AR46" i="10"/>
  <c r="AT46" i="10" s="1"/>
  <c r="AR45" i="10"/>
  <c r="BA45" i="10" s="1"/>
  <c r="BD45" i="10" s="1"/>
  <c r="AR44" i="10"/>
  <c r="BA44" i="10" s="1"/>
  <c r="BD44" i="10" s="1"/>
  <c r="AR43" i="10"/>
  <c r="AT43" i="10" s="1"/>
  <c r="AR42" i="10"/>
  <c r="AT42" i="10" s="1"/>
  <c r="AR41" i="10"/>
  <c r="BA41" i="10" s="1"/>
  <c r="BD41" i="10" s="1"/>
  <c r="AR40" i="10"/>
  <c r="BA40" i="10" s="1"/>
  <c r="BD40" i="10" s="1"/>
  <c r="AR39" i="10"/>
  <c r="BA39" i="10" s="1"/>
  <c r="BD39" i="10" s="1"/>
  <c r="AR38" i="10"/>
  <c r="BA38" i="10" s="1"/>
  <c r="BD38" i="10" s="1"/>
  <c r="AR37" i="10"/>
  <c r="AT37" i="10" s="1"/>
  <c r="AR36" i="10"/>
  <c r="BA36" i="10" s="1"/>
  <c r="BD36" i="10" s="1"/>
  <c r="AR35" i="10"/>
  <c r="AT35" i="10" s="1"/>
  <c r="AR34" i="10"/>
  <c r="AT34" i="10" s="1"/>
  <c r="AR33" i="10"/>
  <c r="BA33" i="10" s="1"/>
  <c r="BD33" i="10" s="1"/>
  <c r="AR32" i="10"/>
  <c r="BA32" i="10" s="1"/>
  <c r="BD32" i="10" s="1"/>
  <c r="AR31" i="10"/>
  <c r="AT31" i="10" s="1"/>
  <c r="AR30" i="10"/>
  <c r="AT30" i="10" s="1"/>
  <c r="AR29" i="10"/>
  <c r="BA29" i="10" s="1"/>
  <c r="BD29" i="10" s="1"/>
  <c r="AR28" i="10"/>
  <c r="BA28" i="10" s="1"/>
  <c r="BD28" i="10" s="1"/>
  <c r="AR27" i="10"/>
  <c r="BA27" i="10" s="1"/>
  <c r="BC27" i="10" s="1"/>
  <c r="AR26" i="10"/>
  <c r="BA26" i="10" s="1"/>
  <c r="BD26" i="10" s="1"/>
  <c r="AR25" i="10"/>
  <c r="AT25" i="10" s="1"/>
  <c r="AR24" i="10"/>
  <c r="AT24" i="10" s="1"/>
  <c r="AR23" i="10"/>
  <c r="AT23" i="10" s="1"/>
  <c r="AR22" i="10"/>
  <c r="AT22" i="10" s="1"/>
  <c r="AR21" i="10"/>
  <c r="BA21" i="10" s="1"/>
  <c r="BD21" i="10" s="1"/>
  <c r="AR20" i="10"/>
  <c r="BA20" i="10" s="1"/>
  <c r="BD20" i="10" s="1"/>
  <c r="AR19" i="10"/>
  <c r="AT19" i="10" s="1"/>
  <c r="AR18" i="10"/>
  <c r="AT18" i="10" s="1"/>
  <c r="AR17" i="10"/>
  <c r="BA17" i="10" s="1"/>
  <c r="BD17" i="10" s="1"/>
  <c r="AR16" i="10"/>
  <c r="BA16" i="10" s="1"/>
  <c r="BD16" i="10" s="1"/>
  <c r="AR15" i="10"/>
  <c r="BA15" i="10" s="1"/>
  <c r="BD15" i="10" s="1"/>
  <c r="AR14" i="10"/>
  <c r="BA14" i="10" s="1"/>
  <c r="BD14" i="10" s="1"/>
  <c r="AR13" i="10"/>
  <c r="AT13" i="10" s="1"/>
  <c r="Q15" i="12" l="1"/>
  <c r="Q14" i="12"/>
  <c r="Q16" i="12"/>
  <c r="AA14" i="12"/>
  <c r="AB14" i="12" s="1"/>
  <c r="Z15" i="12"/>
  <c r="P16" i="12"/>
  <c r="P14" i="12"/>
  <c r="P15" i="12"/>
  <c r="P13" i="12"/>
  <c r="AA16" i="12"/>
  <c r="AB16" i="12" s="1"/>
  <c r="Q13" i="12"/>
  <c r="N13" i="11"/>
  <c r="N23" i="11"/>
  <c r="M23" i="11"/>
  <c r="M13" i="11"/>
  <c r="R13" i="11"/>
  <c r="T13" i="11" s="1"/>
  <c r="R17" i="11"/>
  <c r="T17" i="11" s="1"/>
  <c r="V17" i="11" s="1"/>
  <c r="W17" i="11" s="1"/>
  <c r="R39" i="11"/>
  <c r="T39" i="11" s="1"/>
  <c r="U39" i="11" s="1"/>
  <c r="R36" i="11"/>
  <c r="T36" i="11" s="1"/>
  <c r="U36" i="11" s="1"/>
  <c r="R20" i="11"/>
  <c r="T20" i="11" s="1"/>
  <c r="V20" i="11" s="1"/>
  <c r="W20" i="11" s="1"/>
  <c r="R28" i="11"/>
  <c r="T28" i="11" s="1"/>
  <c r="U28" i="11" s="1"/>
  <c r="R40" i="11"/>
  <c r="T40" i="11" s="1"/>
  <c r="V40" i="11" s="1"/>
  <c r="W40" i="11" s="1"/>
  <c r="R45" i="11"/>
  <c r="T45" i="11" s="1"/>
  <c r="V45" i="11" s="1"/>
  <c r="W45" i="11" s="1"/>
  <c r="R51" i="11"/>
  <c r="T51" i="11" s="1"/>
  <c r="V51" i="11" s="1"/>
  <c r="W51" i="11" s="1"/>
  <c r="R55" i="11"/>
  <c r="T55" i="11" s="1"/>
  <c r="V55" i="11" s="1"/>
  <c r="W55" i="11" s="1"/>
  <c r="R62" i="11"/>
  <c r="T62" i="11" s="1"/>
  <c r="V62" i="11" s="1"/>
  <c r="W62" i="11" s="1"/>
  <c r="M56" i="11"/>
  <c r="M57" i="11"/>
  <c r="R29" i="11"/>
  <c r="T29" i="11" s="1"/>
  <c r="U29" i="11" s="1"/>
  <c r="R65" i="11"/>
  <c r="T65" i="11" s="1"/>
  <c r="V65" i="11" s="1"/>
  <c r="W65" i="11" s="1"/>
  <c r="R58" i="11"/>
  <c r="T58" i="11" s="1"/>
  <c r="V58" i="11" s="1"/>
  <c r="W58" i="11" s="1"/>
  <c r="R46" i="11"/>
  <c r="T46" i="11" s="1"/>
  <c r="V46" i="11" s="1"/>
  <c r="W46" i="11" s="1"/>
  <c r="R64" i="11"/>
  <c r="T64" i="11" s="1"/>
  <c r="V64" i="11" s="1"/>
  <c r="W64" i="11" s="1"/>
  <c r="R66" i="11"/>
  <c r="T66" i="11" s="1"/>
  <c r="V66" i="11" s="1"/>
  <c r="W66" i="11" s="1"/>
  <c r="R57" i="11"/>
  <c r="T57" i="11" s="1"/>
  <c r="V57" i="11" s="1"/>
  <c r="W57" i="11" s="1"/>
  <c r="R34" i="11"/>
  <c r="T34" i="11" s="1"/>
  <c r="V34" i="11" s="1"/>
  <c r="W34" i="11" s="1"/>
  <c r="R63" i="11"/>
  <c r="T63" i="11" s="1"/>
  <c r="V63" i="11" s="1"/>
  <c r="W63" i="11" s="1"/>
  <c r="R56" i="11"/>
  <c r="T56" i="11" s="1"/>
  <c r="U56" i="11" s="1"/>
  <c r="R61" i="11"/>
  <c r="T61" i="11" s="1"/>
  <c r="V61" i="11" s="1"/>
  <c r="W61" i="11" s="1"/>
  <c r="N18" i="11"/>
  <c r="N24" i="11"/>
  <c r="N30" i="11"/>
  <c r="N36" i="11"/>
  <c r="N42" i="11"/>
  <c r="N48" i="11"/>
  <c r="N54" i="11"/>
  <c r="R30" i="11"/>
  <c r="T30" i="11" s="1"/>
  <c r="V30" i="11" s="1"/>
  <c r="W30" i="11" s="1"/>
  <c r="R21" i="11"/>
  <c r="T21" i="11" s="1"/>
  <c r="V21" i="11" s="1"/>
  <c r="W21" i="11" s="1"/>
  <c r="R24" i="11"/>
  <c r="T24" i="11" s="1"/>
  <c r="V24" i="11" s="1"/>
  <c r="W24" i="11" s="1"/>
  <c r="R31" i="11"/>
  <c r="T31" i="11" s="1"/>
  <c r="V31" i="11" s="1"/>
  <c r="W31" i="11" s="1"/>
  <c r="R27" i="11"/>
  <c r="T27" i="11" s="1"/>
  <c r="V27" i="11" s="1"/>
  <c r="W27" i="11" s="1"/>
  <c r="R37" i="11"/>
  <c r="T37" i="11" s="1"/>
  <c r="V37" i="11" s="1"/>
  <c r="W37" i="11" s="1"/>
  <c r="R49" i="11"/>
  <c r="T49" i="11" s="1"/>
  <c r="V49" i="11" s="1"/>
  <c r="W49" i="11" s="1"/>
  <c r="R14" i="11"/>
  <c r="T14" i="11" s="1"/>
  <c r="V14" i="11" s="1"/>
  <c r="W14" i="11" s="1"/>
  <c r="R23" i="11"/>
  <c r="T23" i="11" s="1"/>
  <c r="U23" i="11" s="1"/>
  <c r="R41" i="11"/>
  <c r="T41" i="11" s="1"/>
  <c r="V41" i="11" s="1"/>
  <c r="W41" i="11" s="1"/>
  <c r="R60" i="11"/>
  <c r="T60" i="11" s="1"/>
  <c r="V60" i="11" s="1"/>
  <c r="W60" i="11" s="1"/>
  <c r="R59" i="11"/>
  <c r="T59" i="11" s="1"/>
  <c r="V59" i="11" s="1"/>
  <c r="W59" i="11" s="1"/>
  <c r="R19" i="11"/>
  <c r="T19" i="11" s="1"/>
  <c r="V19" i="11" s="1"/>
  <c r="W19" i="11" s="1"/>
  <c r="R26" i="11"/>
  <c r="T26" i="11" s="1"/>
  <c r="U26" i="11" s="1"/>
  <c r="R35" i="11"/>
  <c r="T35" i="11" s="1"/>
  <c r="V35" i="11" s="1"/>
  <c r="W35" i="11" s="1"/>
  <c r="R44" i="11"/>
  <c r="T44" i="11" s="1"/>
  <c r="V44" i="11" s="1"/>
  <c r="W44" i="11" s="1"/>
  <c r="R50" i="11"/>
  <c r="T50" i="11" s="1"/>
  <c r="V50" i="11" s="1"/>
  <c r="W50" i="11" s="1"/>
  <c r="R54" i="11"/>
  <c r="T54" i="11" s="1"/>
  <c r="U54" i="11" s="1"/>
  <c r="R38" i="11"/>
  <c r="T38" i="11" s="1"/>
  <c r="V38" i="11" s="1"/>
  <c r="W38" i="11" s="1"/>
  <c r="R18" i="11"/>
  <c r="T18" i="11" s="1"/>
  <c r="U18" i="11" s="1"/>
  <c r="R25" i="11"/>
  <c r="T25" i="11" s="1"/>
  <c r="V25" i="11" s="1"/>
  <c r="W25" i="11" s="1"/>
  <c r="R33" i="11"/>
  <c r="T33" i="11" s="1"/>
  <c r="V33" i="11" s="1"/>
  <c r="W33" i="11" s="1"/>
  <c r="R43" i="11"/>
  <c r="T43" i="11" s="1"/>
  <c r="V43" i="11" s="1"/>
  <c r="W43" i="11" s="1"/>
  <c r="R48" i="11"/>
  <c r="T48" i="11" s="1"/>
  <c r="V48" i="11" s="1"/>
  <c r="W48" i="11" s="1"/>
  <c r="R53" i="11"/>
  <c r="T53" i="11" s="1"/>
  <c r="U53" i="11" s="1"/>
  <c r="R16" i="11"/>
  <c r="T16" i="11" s="1"/>
  <c r="V16" i="11" s="1"/>
  <c r="W16" i="11" s="1"/>
  <c r="R15" i="11"/>
  <c r="T15" i="11" s="1"/>
  <c r="V15" i="11" s="1"/>
  <c r="W15" i="11" s="1"/>
  <c r="N19" i="11"/>
  <c r="N25" i="11"/>
  <c r="N31" i="11"/>
  <c r="N37" i="11"/>
  <c r="N43" i="11"/>
  <c r="N49" i="11"/>
  <c r="N55" i="11"/>
  <c r="N61" i="11"/>
  <c r="R22" i="11"/>
  <c r="T22" i="11" s="1"/>
  <c r="U22" i="11" s="1"/>
  <c r="R32" i="11"/>
  <c r="T32" i="11" s="1"/>
  <c r="U32" i="11" s="1"/>
  <c r="R42" i="11"/>
  <c r="T42" i="11" s="1"/>
  <c r="V42" i="11" s="1"/>
  <c r="W42" i="11" s="1"/>
  <c r="R47" i="11"/>
  <c r="T47" i="11" s="1"/>
  <c r="V47" i="11" s="1"/>
  <c r="W47" i="11" s="1"/>
  <c r="R52" i="11"/>
  <c r="T52" i="11" s="1"/>
  <c r="V52" i="11" s="1"/>
  <c r="W52" i="11" s="1"/>
  <c r="N60" i="11"/>
  <c r="N14" i="11"/>
  <c r="N20" i="11"/>
  <c r="N26" i="11"/>
  <c r="N32" i="11"/>
  <c r="N38" i="11"/>
  <c r="N50" i="11"/>
  <c r="N56" i="11"/>
  <c r="N62" i="11"/>
  <c r="N15" i="11"/>
  <c r="N21" i="11"/>
  <c r="N27" i="11"/>
  <c r="N33" i="11"/>
  <c r="N39" i="11"/>
  <c r="N45" i="11"/>
  <c r="N51" i="11"/>
  <c r="N44" i="11"/>
  <c r="N16" i="11"/>
  <c r="N22" i="11"/>
  <c r="N28" i="11"/>
  <c r="N34" i="11"/>
  <c r="N40" i="11"/>
  <c r="N46" i="11"/>
  <c r="N52" i="11"/>
  <c r="N58" i="11"/>
  <c r="N64" i="11"/>
  <c r="N57" i="11"/>
  <c r="N63" i="11"/>
  <c r="N17" i="11"/>
  <c r="N29" i="11"/>
  <c r="N35" i="11"/>
  <c r="N41" i="11"/>
  <c r="N47" i="11"/>
  <c r="N53" i="11"/>
  <c r="N59" i="11"/>
  <c r="N65" i="11"/>
  <c r="N66" i="11"/>
  <c r="M16" i="11"/>
  <c r="M19" i="11"/>
  <c r="M22" i="11"/>
  <c r="M25" i="11"/>
  <c r="M28" i="11"/>
  <c r="M31" i="11"/>
  <c r="M34" i="11"/>
  <c r="M37" i="11"/>
  <c r="M40" i="11"/>
  <c r="M43" i="11"/>
  <c r="M46" i="11"/>
  <c r="M49" i="11"/>
  <c r="M52" i="11"/>
  <c r="M55" i="11"/>
  <c r="M58" i="11"/>
  <c r="M61" i="11"/>
  <c r="M64" i="11"/>
  <c r="M14" i="11"/>
  <c r="M17" i="11"/>
  <c r="M20" i="11"/>
  <c r="M26" i="11"/>
  <c r="M29" i="11"/>
  <c r="M32" i="11"/>
  <c r="M35" i="11"/>
  <c r="M38" i="11"/>
  <c r="M41" i="11"/>
  <c r="M44" i="11"/>
  <c r="M47" i="11"/>
  <c r="M50" i="11"/>
  <c r="M53" i="11"/>
  <c r="M59" i="11"/>
  <c r="M62" i="11"/>
  <c r="M65" i="11"/>
  <c r="M15" i="11"/>
  <c r="M18" i="11"/>
  <c r="M21" i="11"/>
  <c r="M24" i="11"/>
  <c r="M27" i="11"/>
  <c r="M30" i="11"/>
  <c r="M33" i="11"/>
  <c r="M36" i="11"/>
  <c r="M39" i="11"/>
  <c r="M42" i="11"/>
  <c r="M45" i="11"/>
  <c r="M48" i="11"/>
  <c r="M51" i="11"/>
  <c r="M54" i="11"/>
  <c r="M60" i="11"/>
  <c r="M63" i="11"/>
  <c r="M66" i="11"/>
  <c r="BB16" i="10"/>
  <c r="BB38" i="10"/>
  <c r="BC15" i="10"/>
  <c r="BC16" i="10"/>
  <c r="BC38" i="10"/>
  <c r="BB17" i="10"/>
  <c r="BB39" i="10"/>
  <c r="BC17" i="10"/>
  <c r="BC39" i="10"/>
  <c r="BB41" i="10"/>
  <c r="BC41" i="10"/>
  <c r="BB15" i="10"/>
  <c r="BB21" i="10"/>
  <c r="BB27" i="10"/>
  <c r="BD27" i="10"/>
  <c r="BC21" i="10"/>
  <c r="BB36" i="10"/>
  <c r="BC36" i="10"/>
  <c r="BB29" i="10"/>
  <c r="BC29" i="10"/>
  <c r="BB32" i="10"/>
  <c r="BB45" i="10"/>
  <c r="BB51" i="10"/>
  <c r="BB20" i="10"/>
  <c r="BB28" i="10"/>
  <c r="BB40" i="10"/>
  <c r="BB52" i="10"/>
  <c r="BB14" i="10"/>
  <c r="BC14" i="10"/>
  <c r="BC32" i="10"/>
  <c r="BC52" i="10"/>
  <c r="BB33" i="10"/>
  <c r="BB53" i="10"/>
  <c r="BC33" i="10"/>
  <c r="BC53" i="10"/>
  <c r="BB26" i="10"/>
  <c r="BB44" i="10"/>
  <c r="BB50" i="10"/>
  <c r="BC26" i="10"/>
  <c r="BC44" i="10"/>
  <c r="BC50" i="10"/>
  <c r="BC20" i="10"/>
  <c r="BC28" i="10"/>
  <c r="BC40" i="10"/>
  <c r="BC45" i="10"/>
  <c r="BC51" i="10"/>
  <c r="AV61" i="10"/>
  <c r="AV62" i="10"/>
  <c r="AV57" i="10"/>
  <c r="AV63" i="10"/>
  <c r="AS14" i="10"/>
  <c r="AS44" i="10"/>
  <c r="AT14" i="10"/>
  <c r="AS15" i="10"/>
  <c r="AS20" i="10"/>
  <c r="AS32" i="10"/>
  <c r="AS38" i="10"/>
  <c r="AT38" i="10"/>
  <c r="AS39" i="10"/>
  <c r="AV60" i="10"/>
  <c r="AV66" i="10"/>
  <c r="AS21" i="10"/>
  <c r="AS26" i="10"/>
  <c r="AS50" i="10"/>
  <c r="AV58" i="10"/>
  <c r="AV64" i="10"/>
  <c r="AS45" i="10"/>
  <c r="AT26" i="10"/>
  <c r="AT50" i="10"/>
  <c r="AS27" i="10"/>
  <c r="AS51" i="10"/>
  <c r="AT32" i="10"/>
  <c r="AS33" i="10"/>
  <c r="BA22" i="10"/>
  <c r="BA23" i="10"/>
  <c r="BA34" i="10"/>
  <c r="BA35" i="10"/>
  <c r="BA46" i="10"/>
  <c r="AT20" i="10"/>
  <c r="AV20" i="10" s="1"/>
  <c r="AT44" i="10"/>
  <c r="BA47" i="10"/>
  <c r="AT15" i="10"/>
  <c r="AT21" i="10"/>
  <c r="AT27" i="10"/>
  <c r="AT33" i="10"/>
  <c r="AT39" i="10"/>
  <c r="AT45" i="10"/>
  <c r="AT51" i="10"/>
  <c r="BA13" i="10"/>
  <c r="BA25" i="10"/>
  <c r="BA37" i="10"/>
  <c r="BA49" i="10"/>
  <c r="AS16" i="10"/>
  <c r="AS22" i="10"/>
  <c r="AV22" i="10" s="1"/>
  <c r="AS28" i="10"/>
  <c r="AS34" i="10"/>
  <c r="AV34" i="10" s="1"/>
  <c r="AS40" i="10"/>
  <c r="AS46" i="10"/>
  <c r="AV46" i="10" s="1"/>
  <c r="AS52" i="10"/>
  <c r="BA24" i="10"/>
  <c r="AT16" i="10"/>
  <c r="AT28" i="10"/>
  <c r="AT40" i="10"/>
  <c r="AT52" i="10"/>
  <c r="AS17" i="10"/>
  <c r="AS23" i="10"/>
  <c r="AV23" i="10" s="1"/>
  <c r="AS29" i="10"/>
  <c r="AS35" i="10"/>
  <c r="AV35" i="10" s="1"/>
  <c r="AS41" i="10"/>
  <c r="AS47" i="10"/>
  <c r="AV47" i="10" s="1"/>
  <c r="AS53" i="10"/>
  <c r="BA48" i="10"/>
  <c r="AT17" i="10"/>
  <c r="AT29" i="10"/>
  <c r="AT41" i="10"/>
  <c r="AT53" i="10"/>
  <c r="AS18" i="10"/>
  <c r="AV18" i="10" s="1"/>
  <c r="AS24" i="10"/>
  <c r="AV24" i="10" s="1"/>
  <c r="AS30" i="10"/>
  <c r="AV30" i="10" s="1"/>
  <c r="AS36" i="10"/>
  <c r="AS42" i="10"/>
  <c r="AV42" i="10" s="1"/>
  <c r="AS48" i="10"/>
  <c r="AV48" i="10" s="1"/>
  <c r="AS54" i="10"/>
  <c r="AV54" i="10" s="1"/>
  <c r="BA18" i="10"/>
  <c r="BA30" i="10"/>
  <c r="BA42" i="10"/>
  <c r="BA54" i="10"/>
  <c r="AS13" i="10"/>
  <c r="AV13" i="10" s="1"/>
  <c r="AT36" i="10"/>
  <c r="BA19" i="10"/>
  <c r="BA31" i="10"/>
  <c r="BA43" i="10"/>
  <c r="BA55" i="10"/>
  <c r="AS19" i="10"/>
  <c r="AV19" i="10" s="1"/>
  <c r="AS25" i="10"/>
  <c r="AV25" i="10" s="1"/>
  <c r="AS31" i="10"/>
  <c r="AV31" i="10" s="1"/>
  <c r="AS37" i="10"/>
  <c r="AV37" i="10" s="1"/>
  <c r="AS43" i="10"/>
  <c r="AV43" i="10" s="1"/>
  <c r="AS49" i="10"/>
  <c r="AV49" i="10" s="1"/>
  <c r="AS55" i="10"/>
  <c r="AV55" i="10" s="1"/>
  <c r="AV59" i="10"/>
  <c r="AV65" i="10"/>
  <c r="AV56" i="10"/>
  <c r="AU58" i="10"/>
  <c r="AU61" i="10"/>
  <c r="AU64" i="10"/>
  <c r="AU56" i="10"/>
  <c r="AU59" i="10"/>
  <c r="AU62" i="10"/>
  <c r="AU65" i="10"/>
  <c r="AU57" i="10"/>
  <c r="AU60" i="10"/>
  <c r="AU63" i="10"/>
  <c r="AU66" i="10"/>
  <c r="Z13" i="12" l="1"/>
  <c r="AA13" i="12"/>
  <c r="Z14" i="12"/>
  <c r="AA15" i="12"/>
  <c r="AB15" i="12" s="1"/>
  <c r="Z16" i="12"/>
  <c r="U13" i="11"/>
  <c r="V13" i="11"/>
  <c r="W13" i="11" s="1"/>
  <c r="U20" i="11"/>
  <c r="V28" i="11"/>
  <c r="W28" i="11" s="1"/>
  <c r="U17" i="11"/>
  <c r="U58" i="11"/>
  <c r="U41" i="11"/>
  <c r="V39" i="11"/>
  <c r="W39" i="11" s="1"/>
  <c r="U40" i="11"/>
  <c r="V23" i="11"/>
  <c r="W23" i="11" s="1"/>
  <c r="U49" i="11"/>
  <c r="U64" i="11"/>
  <c r="V29" i="11"/>
  <c r="W29" i="11" s="1"/>
  <c r="V36" i="11"/>
  <c r="W36" i="11" s="1"/>
  <c r="U51" i="11"/>
  <c r="U45" i="11"/>
  <c r="U62" i="11"/>
  <c r="U55" i="11"/>
  <c r="V54" i="11"/>
  <c r="W54" i="11" s="1"/>
  <c r="U65" i="11"/>
  <c r="U61" i="11"/>
  <c r="U46" i="11"/>
  <c r="U14" i="11"/>
  <c r="U66" i="11"/>
  <c r="U57" i="11"/>
  <c r="U34" i="11"/>
  <c r="U63" i="11"/>
  <c r="V56" i="11"/>
  <c r="W56" i="11" s="1"/>
  <c r="U30" i="11"/>
  <c r="U31" i="11"/>
  <c r="U27" i="11"/>
  <c r="U24" i="11"/>
  <c r="V26" i="11"/>
  <c r="W26" i="11" s="1"/>
  <c r="U16" i="11"/>
  <c r="U21" i="11"/>
  <c r="U60" i="11"/>
  <c r="V32" i="11"/>
  <c r="W32" i="11" s="1"/>
  <c r="U37" i="11"/>
  <c r="U50" i="11"/>
  <c r="V53" i="11"/>
  <c r="W53" i="11" s="1"/>
  <c r="U19" i="11"/>
  <c r="U52" i="11"/>
  <c r="U35" i="11"/>
  <c r="V18" i="11"/>
  <c r="W18" i="11" s="1"/>
  <c r="U44" i="11"/>
  <c r="U38" i="11"/>
  <c r="U59" i="11"/>
  <c r="U25" i="11"/>
  <c r="U33" i="11"/>
  <c r="U48" i="11"/>
  <c r="U43" i="11"/>
  <c r="U15" i="11"/>
  <c r="V22" i="11"/>
  <c r="W22" i="11" s="1"/>
  <c r="U42" i="11"/>
  <c r="U47" i="11"/>
  <c r="BD49" i="10"/>
  <c r="BC49" i="10"/>
  <c r="BB49" i="10"/>
  <c r="BD37" i="10"/>
  <c r="BC37" i="10"/>
  <c r="BB37" i="10"/>
  <c r="BD34" i="10"/>
  <c r="BC34" i="10"/>
  <c r="BB34" i="10"/>
  <c r="BD23" i="10"/>
  <c r="BC23" i="10"/>
  <c r="BB23" i="10"/>
  <c r="BD46" i="10"/>
  <c r="BC46" i="10"/>
  <c r="BB46" i="10"/>
  <c r="BD30" i="10"/>
  <c r="BC30" i="10"/>
  <c r="BB30" i="10"/>
  <c r="BD24" i="10"/>
  <c r="BC24" i="10"/>
  <c r="BB24" i="10"/>
  <c r="BD31" i="10"/>
  <c r="BC31" i="10"/>
  <c r="BB31" i="10"/>
  <c r="BD42" i="10"/>
  <c r="BB42" i="10"/>
  <c r="BC42" i="10"/>
  <c r="BD35" i="10"/>
  <c r="BC35" i="10"/>
  <c r="BB35" i="10"/>
  <c r="BD18" i="10"/>
  <c r="BC18" i="10"/>
  <c r="BB18" i="10"/>
  <c r="BD48" i="10"/>
  <c r="BC48" i="10"/>
  <c r="BB48" i="10"/>
  <c r="BB22" i="10"/>
  <c r="BD22" i="10"/>
  <c r="BC22" i="10"/>
  <c r="BD54" i="10"/>
  <c r="BC54" i="10"/>
  <c r="BB54" i="10"/>
  <c r="BD55" i="10"/>
  <c r="BB55" i="10"/>
  <c r="BC55" i="10"/>
  <c r="BD43" i="10"/>
  <c r="BC43" i="10"/>
  <c r="BB43" i="10"/>
  <c r="BD19" i="10"/>
  <c r="BC19" i="10"/>
  <c r="BB19" i="10"/>
  <c r="BD47" i="10"/>
  <c r="BB47" i="10"/>
  <c r="BC47" i="10"/>
  <c r="BD25" i="10"/>
  <c r="BC25" i="10"/>
  <c r="BB25" i="10"/>
  <c r="AU13" i="10"/>
  <c r="BD13" i="10"/>
  <c r="BC13" i="10"/>
  <c r="BB13" i="10"/>
  <c r="AU52" i="10"/>
  <c r="AV26" i="10"/>
  <c r="AU45" i="10"/>
  <c r="AU20" i="10"/>
  <c r="AU44" i="10"/>
  <c r="AU38" i="10"/>
  <c r="AV27" i="10"/>
  <c r="AV50" i="10"/>
  <c r="AV45" i="10"/>
  <c r="AV21" i="10"/>
  <c r="AU32" i="10"/>
  <c r="AV14" i="10"/>
  <c r="AU39" i="10"/>
  <c r="AV51" i="10"/>
  <c r="AV32" i="10"/>
  <c r="AU29" i="10"/>
  <c r="AV17" i="10"/>
  <c r="AV28" i="10"/>
  <c r="AV44" i="10"/>
  <c r="AU55" i="10"/>
  <c r="AU54" i="10"/>
  <c r="AU14" i="10"/>
  <c r="AU27" i="10"/>
  <c r="AV33" i="10"/>
  <c r="AU21" i="10"/>
  <c r="AU48" i="10"/>
  <c r="AU15" i="10"/>
  <c r="AU42" i="10"/>
  <c r="AU53" i="10"/>
  <c r="AU51" i="10"/>
  <c r="AU18" i="10"/>
  <c r="AU41" i="10"/>
  <c r="AV38" i="10"/>
  <c r="AU50" i="10"/>
  <c r="AU47" i="10"/>
  <c r="AV39" i="10"/>
  <c r="AU35" i="10"/>
  <c r="AV16" i="10"/>
  <c r="AU40" i="10"/>
  <c r="AU49" i="10"/>
  <c r="AU33" i="10"/>
  <c r="AU46" i="10"/>
  <c r="AU26" i="10"/>
  <c r="AU30" i="10"/>
  <c r="AU43" i="10"/>
  <c r="AU23" i="10"/>
  <c r="AU34" i="10"/>
  <c r="AU24" i="10"/>
  <c r="AU16" i="10"/>
  <c r="AV36" i="10"/>
  <c r="AU37" i="10"/>
  <c r="AV15" i="10"/>
  <c r="AU36" i="10"/>
  <c r="AV41" i="10"/>
  <c r="AV52" i="10"/>
  <c r="AV53" i="10"/>
  <c r="AU28" i="10"/>
  <c r="AU25" i="10"/>
  <c r="AU17" i="10"/>
  <c r="AV29" i="10"/>
  <c r="AV40" i="10"/>
  <c r="AU31" i="10"/>
  <c r="AU22" i="10"/>
  <c r="AU19" i="10"/>
  <c r="W67" i="11" l="1"/>
  <c r="AP64" i="10"/>
  <c r="AO64" i="10"/>
  <c r="AN64" i="10"/>
  <c r="AP27" i="10"/>
  <c r="AO27" i="10"/>
  <c r="AN27" i="10"/>
  <c r="AP62" i="10"/>
  <c r="AO62" i="10"/>
  <c r="AN62" i="10"/>
  <c r="AP31" i="10"/>
  <c r="AO31" i="10"/>
  <c r="AN31" i="10"/>
  <c r="AP24" i="10"/>
  <c r="AO24" i="10"/>
  <c r="AN24" i="10"/>
  <c r="AP21" i="10"/>
  <c r="AO21" i="10"/>
  <c r="AN21" i="10"/>
  <c r="AP14" i="10"/>
  <c r="AO14" i="10"/>
  <c r="AN14" i="10"/>
  <c r="AP61" i="10"/>
  <c r="AO61" i="10"/>
  <c r="AN61" i="10"/>
  <c r="AP49" i="10"/>
  <c r="AO49" i="10"/>
  <c r="AN49" i="10"/>
  <c r="AP41" i="10"/>
  <c r="AO41" i="10"/>
  <c r="AN41" i="10"/>
  <c r="AP23" i="10"/>
  <c r="AO23" i="10"/>
  <c r="AN23" i="10"/>
  <c r="AP17" i="10"/>
  <c r="AO17" i="10"/>
  <c r="AN17" i="10"/>
  <c r="AP16" i="10"/>
  <c r="AO16" i="10"/>
  <c r="AN16" i="10"/>
  <c r="AP9" i="10"/>
  <c r="AO9" i="10"/>
  <c r="AN9" i="10"/>
  <c r="AP63" i="10"/>
  <c r="AO63" i="10"/>
  <c r="AN63" i="10"/>
  <c r="AP60" i="10"/>
  <c r="AO60" i="10"/>
  <c r="AN60" i="10"/>
  <c r="AP59" i="10"/>
  <c r="AO59" i="10"/>
  <c r="AN59" i="10"/>
  <c r="AP55" i="10"/>
  <c r="AO55" i="10"/>
  <c r="AN55" i="10"/>
  <c r="AP54" i="10"/>
  <c r="AO54" i="10"/>
  <c r="AN54" i="10"/>
  <c r="AP53" i="10"/>
  <c r="AO53" i="10"/>
  <c r="AN53" i="10"/>
  <c r="AP52" i="10"/>
  <c r="AO52" i="10"/>
  <c r="AN52" i="10"/>
  <c r="AP51" i="10"/>
  <c r="AO51" i="10"/>
  <c r="AN51" i="10"/>
  <c r="AP50" i="10"/>
  <c r="AO50" i="10"/>
  <c r="AN50" i="10"/>
  <c r="AP48" i="10"/>
  <c r="AO48" i="10"/>
  <c r="AN48" i="10"/>
  <c r="AP47" i="10"/>
  <c r="AO47" i="10"/>
  <c r="AN47" i="10"/>
  <c r="AP46" i="10"/>
  <c r="AO46" i="10"/>
  <c r="AN46" i="10"/>
  <c r="AP45" i="10"/>
  <c r="AO45" i="10"/>
  <c r="AN45" i="10"/>
  <c r="AP44" i="10"/>
  <c r="AO44" i="10"/>
  <c r="AN44" i="10"/>
  <c r="AP42" i="10"/>
  <c r="AO42" i="10"/>
  <c r="AN42" i="10"/>
  <c r="AP40" i="10"/>
  <c r="AO40" i="10"/>
  <c r="AN40" i="10"/>
  <c r="AP37" i="10"/>
  <c r="AO37" i="10"/>
  <c r="AN37" i="10"/>
  <c r="AP32" i="10"/>
  <c r="AO32" i="10"/>
  <c r="AN32" i="10"/>
  <c r="AP28" i="10"/>
  <c r="AO28" i="10"/>
  <c r="AN28" i="10"/>
  <c r="AP26" i="10"/>
  <c r="AO26" i="10"/>
  <c r="AN26" i="10"/>
  <c r="AP25" i="10"/>
  <c r="AO25" i="10"/>
  <c r="AN25" i="10"/>
  <c r="AP19" i="10"/>
  <c r="AO19" i="10"/>
  <c r="AN19" i="10"/>
  <c r="AP18" i="10"/>
  <c r="AO18" i="10"/>
  <c r="AN18" i="10"/>
  <c r="AP13" i="10"/>
  <c r="AO13" i="10"/>
  <c r="AN13" i="10"/>
  <c r="AG66" i="10"/>
  <c r="AF66" i="10"/>
  <c r="AG65" i="10"/>
  <c r="AF65" i="10"/>
  <c r="AG64" i="10"/>
  <c r="AF64" i="10"/>
  <c r="AG63" i="10"/>
  <c r="AF63" i="10"/>
  <c r="AG62" i="10"/>
  <c r="AF62" i="10"/>
  <c r="AG61" i="10"/>
  <c r="AF61" i="10"/>
  <c r="AG60" i="10"/>
  <c r="AF60" i="10"/>
  <c r="AG59" i="10"/>
  <c r="AF59" i="10"/>
  <c r="AG58" i="10"/>
  <c r="AF58" i="10"/>
  <c r="AG57" i="10"/>
  <c r="AF57" i="10"/>
  <c r="AG56" i="10"/>
  <c r="AF56" i="10"/>
  <c r="AG55" i="10"/>
  <c r="AF55" i="10"/>
  <c r="AG54" i="10"/>
  <c r="AF54" i="10"/>
  <c r="AG53" i="10"/>
  <c r="AF53" i="10"/>
  <c r="AG52" i="10"/>
  <c r="AF52" i="10"/>
  <c r="AG51" i="10"/>
  <c r="AF51" i="10"/>
  <c r="AG50" i="10"/>
  <c r="AF50" i="10"/>
  <c r="AG49" i="10"/>
  <c r="AF49" i="10"/>
  <c r="AG48" i="10"/>
  <c r="AF48" i="10"/>
  <c r="AG47" i="10"/>
  <c r="AF47" i="10"/>
  <c r="AG46" i="10"/>
  <c r="AF46" i="10"/>
  <c r="AG45" i="10"/>
  <c r="AF45" i="10"/>
  <c r="AG44" i="10"/>
  <c r="AF44" i="10"/>
  <c r="AG43" i="10"/>
  <c r="AF43" i="10"/>
  <c r="AG42" i="10"/>
  <c r="AF42" i="10"/>
  <c r="AG41" i="10"/>
  <c r="AF41" i="10"/>
  <c r="AG40" i="10"/>
  <c r="AF40" i="10"/>
  <c r="AG39" i="10"/>
  <c r="AF39" i="10"/>
  <c r="AG38" i="10"/>
  <c r="AF38" i="10"/>
  <c r="AG37" i="10"/>
  <c r="AF37" i="10"/>
  <c r="AG36" i="10"/>
  <c r="AF36" i="10"/>
  <c r="AG35" i="10"/>
  <c r="AF35" i="10"/>
  <c r="AG34" i="10"/>
  <c r="AF34" i="10"/>
  <c r="AG33" i="10"/>
  <c r="AF33" i="10"/>
  <c r="AG32" i="10"/>
  <c r="AF32" i="10"/>
  <c r="AG31" i="10"/>
  <c r="AF31" i="10"/>
  <c r="AG30" i="10"/>
  <c r="AF30" i="10"/>
  <c r="AG29" i="10"/>
  <c r="AF29" i="10"/>
  <c r="AG28" i="10"/>
  <c r="AF28" i="10"/>
  <c r="AG27" i="10"/>
  <c r="AF27" i="10"/>
  <c r="AG26" i="10"/>
  <c r="AF26" i="10"/>
  <c r="AG25" i="10"/>
  <c r="AF25" i="10"/>
  <c r="AG24" i="10"/>
  <c r="AF24" i="10"/>
  <c r="AG23" i="10"/>
  <c r="AF23" i="10"/>
  <c r="AG22" i="10"/>
  <c r="AF22" i="10"/>
  <c r="AG21" i="10"/>
  <c r="AF21" i="10"/>
  <c r="AG20" i="10"/>
  <c r="AF20" i="10"/>
  <c r="AG19" i="10"/>
  <c r="AF19" i="10"/>
  <c r="AG18" i="10"/>
  <c r="AF18" i="10"/>
  <c r="AG17" i="10"/>
  <c r="AF17" i="10"/>
  <c r="AG16" i="10"/>
  <c r="AF16" i="10"/>
  <c r="AG15" i="10"/>
  <c r="AF15" i="10"/>
  <c r="AG14" i="10"/>
  <c r="AF14" i="10"/>
  <c r="P13" i="10"/>
  <c r="N13" i="10"/>
  <c r="V13" i="10"/>
  <c r="U13" i="10"/>
  <c r="T13" i="10"/>
  <c r="S13" i="10"/>
  <c r="Q13" i="10"/>
  <c r="E67" i="10"/>
  <c r="M66" i="10"/>
  <c r="K66" i="10"/>
  <c r="I66" i="10"/>
  <c r="G66" i="10"/>
  <c r="M65" i="10"/>
  <c r="K65" i="10"/>
  <c r="I65" i="10"/>
  <c r="G65" i="10"/>
  <c r="M64" i="10"/>
  <c r="K64" i="10"/>
  <c r="I64" i="10"/>
  <c r="G64" i="10"/>
  <c r="M63" i="10"/>
  <c r="K63" i="10"/>
  <c r="I63" i="10"/>
  <c r="G63" i="10"/>
  <c r="M62" i="10"/>
  <c r="K62" i="10"/>
  <c r="I62" i="10"/>
  <c r="G62" i="10"/>
  <c r="M61" i="10"/>
  <c r="K61" i="10"/>
  <c r="I61" i="10"/>
  <c r="G61" i="10"/>
  <c r="M60" i="10"/>
  <c r="K60" i="10"/>
  <c r="I60" i="10"/>
  <c r="G60" i="10"/>
  <c r="M59" i="10"/>
  <c r="K59" i="10"/>
  <c r="I59" i="10"/>
  <c r="G59" i="10"/>
  <c r="M58" i="10"/>
  <c r="K58" i="10"/>
  <c r="I58" i="10"/>
  <c r="G58" i="10"/>
  <c r="M57" i="10"/>
  <c r="K57" i="10"/>
  <c r="I57" i="10"/>
  <c r="G57" i="10"/>
  <c r="M56" i="10"/>
  <c r="K56" i="10"/>
  <c r="I56" i="10"/>
  <c r="G56" i="10"/>
  <c r="M55" i="10"/>
  <c r="K55" i="10"/>
  <c r="I55" i="10"/>
  <c r="G55" i="10"/>
  <c r="M54" i="10"/>
  <c r="K54" i="10"/>
  <c r="I54" i="10"/>
  <c r="G54" i="10"/>
  <c r="M53" i="10"/>
  <c r="K53" i="10"/>
  <c r="I53" i="10"/>
  <c r="G53" i="10"/>
  <c r="M52" i="10"/>
  <c r="K52" i="10"/>
  <c r="I52" i="10"/>
  <c r="G52" i="10"/>
  <c r="M51" i="10"/>
  <c r="K51" i="10"/>
  <c r="I51" i="10"/>
  <c r="G51" i="10"/>
  <c r="M50" i="10"/>
  <c r="K50" i="10"/>
  <c r="I50" i="10"/>
  <c r="G50" i="10"/>
  <c r="M49" i="10"/>
  <c r="K49" i="10"/>
  <c r="I49" i="10"/>
  <c r="G49" i="10"/>
  <c r="M48" i="10"/>
  <c r="K48" i="10"/>
  <c r="I48" i="10"/>
  <c r="G48" i="10"/>
  <c r="M47" i="10"/>
  <c r="K47" i="10"/>
  <c r="I47" i="10"/>
  <c r="G47" i="10"/>
  <c r="M46" i="10"/>
  <c r="K46" i="10"/>
  <c r="I46" i="10"/>
  <c r="G46" i="10"/>
  <c r="M45" i="10"/>
  <c r="K45" i="10"/>
  <c r="I45" i="10"/>
  <c r="G45" i="10"/>
  <c r="M44" i="10"/>
  <c r="K44" i="10"/>
  <c r="I44" i="10"/>
  <c r="G44" i="10"/>
  <c r="M43" i="10"/>
  <c r="K43" i="10"/>
  <c r="I43" i="10"/>
  <c r="G43" i="10"/>
  <c r="M42" i="10"/>
  <c r="K42" i="10"/>
  <c r="I42" i="10"/>
  <c r="G42" i="10"/>
  <c r="M41" i="10"/>
  <c r="K41" i="10"/>
  <c r="I41" i="10"/>
  <c r="G41" i="10"/>
  <c r="M40" i="10"/>
  <c r="K40" i="10"/>
  <c r="I40" i="10"/>
  <c r="G40" i="10"/>
  <c r="M39" i="10"/>
  <c r="K39" i="10"/>
  <c r="I39" i="10"/>
  <c r="G39" i="10"/>
  <c r="M38" i="10"/>
  <c r="K38" i="10"/>
  <c r="I38" i="10"/>
  <c r="G38" i="10"/>
  <c r="M37" i="10"/>
  <c r="K37" i="10"/>
  <c r="I37" i="10"/>
  <c r="G37" i="10"/>
  <c r="M36" i="10"/>
  <c r="K36" i="10"/>
  <c r="I36" i="10"/>
  <c r="G36" i="10"/>
  <c r="M35" i="10"/>
  <c r="K35" i="10"/>
  <c r="I35" i="10"/>
  <c r="G35" i="10"/>
  <c r="M34" i="10"/>
  <c r="K34" i="10"/>
  <c r="I34" i="10"/>
  <c r="G34" i="10"/>
  <c r="M33" i="10"/>
  <c r="K33" i="10"/>
  <c r="I33" i="10"/>
  <c r="G33" i="10"/>
  <c r="M32" i="10"/>
  <c r="K32" i="10"/>
  <c r="I32" i="10"/>
  <c r="G32" i="10"/>
  <c r="M31" i="10"/>
  <c r="K31" i="10"/>
  <c r="I31" i="10"/>
  <c r="G31" i="10"/>
  <c r="M30" i="10"/>
  <c r="K30" i="10"/>
  <c r="I30" i="10"/>
  <c r="G30" i="10"/>
  <c r="M29" i="10"/>
  <c r="K29" i="10"/>
  <c r="I29" i="10"/>
  <c r="G29" i="10"/>
  <c r="M28" i="10"/>
  <c r="K28" i="10"/>
  <c r="I28" i="10"/>
  <c r="G28" i="10"/>
  <c r="M27" i="10"/>
  <c r="K27" i="10"/>
  <c r="I27" i="10"/>
  <c r="G27" i="10"/>
  <c r="M26" i="10"/>
  <c r="K26" i="10"/>
  <c r="I26" i="10"/>
  <c r="G26" i="10"/>
  <c r="M25" i="10"/>
  <c r="K25" i="10"/>
  <c r="I25" i="10"/>
  <c r="G25" i="10"/>
  <c r="M24" i="10"/>
  <c r="K24" i="10"/>
  <c r="I24" i="10"/>
  <c r="G24" i="10"/>
  <c r="M23" i="10"/>
  <c r="K23" i="10"/>
  <c r="I23" i="10"/>
  <c r="G23" i="10"/>
  <c r="M22" i="10"/>
  <c r="K22" i="10"/>
  <c r="I22" i="10"/>
  <c r="G22" i="10"/>
  <c r="M21" i="10"/>
  <c r="K21" i="10"/>
  <c r="I21" i="10"/>
  <c r="G21" i="10"/>
  <c r="M20" i="10"/>
  <c r="K20" i="10"/>
  <c r="I20" i="10"/>
  <c r="G20" i="10"/>
  <c r="M19" i="10"/>
  <c r="K19" i="10"/>
  <c r="I19" i="10"/>
  <c r="G19" i="10"/>
  <c r="M18" i="10"/>
  <c r="K18" i="10"/>
  <c r="I18" i="10"/>
  <c r="G18" i="10"/>
  <c r="M17" i="10"/>
  <c r="K17" i="10"/>
  <c r="I17" i="10"/>
  <c r="G17" i="10"/>
  <c r="M16" i="10"/>
  <c r="K16" i="10"/>
  <c r="I16" i="10"/>
  <c r="G16" i="10"/>
  <c r="M15" i="10"/>
  <c r="K15" i="10"/>
  <c r="I15" i="10"/>
  <c r="G15" i="10"/>
  <c r="M14" i="10"/>
  <c r="K14" i="10"/>
  <c r="I14" i="10"/>
  <c r="G14" i="10"/>
  <c r="M13" i="10"/>
  <c r="K13" i="10"/>
  <c r="I13" i="10"/>
  <c r="G13" i="10"/>
  <c r="O13" i="10" l="1"/>
  <c r="AI18" i="10"/>
  <c r="AI24" i="10"/>
  <c r="AI30" i="10"/>
  <c r="AI36" i="10"/>
  <c r="AI42" i="10"/>
  <c r="AI48" i="10"/>
  <c r="AI54" i="10"/>
  <c r="AI60" i="10"/>
  <c r="AI66" i="10"/>
  <c r="AI15" i="10"/>
  <c r="AI21" i="10"/>
  <c r="AI27" i="10"/>
  <c r="AI33" i="10"/>
  <c r="AI39" i="10"/>
  <c r="AI45" i="10"/>
  <c r="AI51" i="10"/>
  <c r="AI57" i="10"/>
  <c r="AI63" i="10"/>
  <c r="AI29" i="10"/>
  <c r="AI17" i="10"/>
  <c r="AI23" i="10"/>
  <c r="AI35" i="10"/>
  <c r="AI41" i="10"/>
  <c r="AI47" i="10"/>
  <c r="AI53" i="10"/>
  <c r="AI59" i="10"/>
  <c r="AI19" i="10"/>
  <c r="AI25" i="10"/>
  <c r="AI31" i="10"/>
  <c r="AI37" i="10"/>
  <c r="AI43" i="10"/>
  <c r="AI49" i="10"/>
  <c r="AI55" i="10"/>
  <c r="AI65" i="10"/>
  <c r="AH13" i="10"/>
  <c r="AI61" i="10"/>
  <c r="AI13" i="10"/>
  <c r="AI14" i="10"/>
  <c r="AI20" i="10"/>
  <c r="AI26" i="10"/>
  <c r="AI32" i="10"/>
  <c r="AI38" i="10"/>
  <c r="AI44" i="10"/>
  <c r="AI50" i="10"/>
  <c r="AI56" i="10"/>
  <c r="AI62" i="10"/>
  <c r="AI16" i="10"/>
  <c r="AI22" i="10"/>
  <c r="AI28" i="10"/>
  <c r="AI34" i="10"/>
  <c r="AI40" i="10"/>
  <c r="AI46" i="10"/>
  <c r="AI52" i="10"/>
  <c r="AI58" i="10"/>
  <c r="AI64" i="10"/>
  <c r="AH16" i="10"/>
  <c r="AH19" i="10"/>
  <c r="AH22" i="10"/>
  <c r="AH25" i="10"/>
  <c r="AH28" i="10"/>
  <c r="AH31" i="10"/>
  <c r="AH34" i="10"/>
  <c r="AH37" i="10"/>
  <c r="AH40" i="10"/>
  <c r="AH43" i="10"/>
  <c r="AH46" i="10"/>
  <c r="AH49" i="10"/>
  <c r="AH52" i="10"/>
  <c r="AH55" i="10"/>
  <c r="AH58" i="10"/>
  <c r="AH61" i="10"/>
  <c r="AH64" i="10"/>
  <c r="AH14" i="10"/>
  <c r="AH17" i="10"/>
  <c r="AH20" i="10"/>
  <c r="AH23" i="10"/>
  <c r="AH26" i="10"/>
  <c r="AH29" i="10"/>
  <c r="AH32" i="10"/>
  <c r="AH35" i="10"/>
  <c r="AH38" i="10"/>
  <c r="AH41" i="10"/>
  <c r="AH44" i="10"/>
  <c r="AH47" i="10"/>
  <c r="AH50" i="10"/>
  <c r="AH53" i="10"/>
  <c r="AH56" i="10"/>
  <c r="AH59" i="10"/>
  <c r="AH62" i="10"/>
  <c r="AH65" i="10"/>
  <c r="AH15" i="10"/>
  <c r="AH18" i="10"/>
  <c r="AH21" i="10"/>
  <c r="AH24" i="10"/>
  <c r="AH27" i="10"/>
  <c r="AH30" i="10"/>
  <c r="AH33" i="10"/>
  <c r="AH36" i="10"/>
  <c r="AH39" i="10"/>
  <c r="AH42" i="10"/>
  <c r="AH45" i="10"/>
  <c r="AH48" i="10"/>
  <c r="AH51" i="10"/>
  <c r="AH54" i="10"/>
  <c r="AH57" i="10"/>
  <c r="AH60" i="10"/>
  <c r="AH63" i="10"/>
  <c r="AH66" i="10"/>
  <c r="R13" i="10"/>
  <c r="W22" i="10"/>
  <c r="Y22" i="10" s="1"/>
  <c r="Z22" i="10" s="1"/>
  <c r="W34" i="10"/>
  <c r="Y34" i="10" s="1"/>
  <c r="Z34" i="10" s="1"/>
  <c r="W46" i="10"/>
  <c r="Y46" i="10" s="1"/>
  <c r="AA46" i="10" s="1"/>
  <c r="AB46" i="10" s="1"/>
  <c r="W58" i="10"/>
  <c r="Y58" i="10" s="1"/>
  <c r="AA58" i="10" s="1"/>
  <c r="AB58" i="10" s="1"/>
  <c r="W24" i="10"/>
  <c r="Y24" i="10" s="1"/>
  <c r="AA24" i="10" s="1"/>
  <c r="AB24" i="10" s="1"/>
  <c r="W14" i="10"/>
  <c r="Y14" i="10" s="1"/>
  <c r="Z14" i="10" s="1"/>
  <c r="W26" i="10"/>
  <c r="Y26" i="10" s="1"/>
  <c r="AA26" i="10" s="1"/>
  <c r="AB26" i="10" s="1"/>
  <c r="W21" i="10"/>
  <c r="Y21" i="10" s="1"/>
  <c r="Z21" i="10" s="1"/>
  <c r="W33" i="10"/>
  <c r="Y33" i="10" s="1"/>
  <c r="Z33" i="10" s="1"/>
  <c r="W45" i="10"/>
  <c r="Y45" i="10" s="1"/>
  <c r="AA45" i="10" s="1"/>
  <c r="AB45" i="10" s="1"/>
  <c r="W57" i="10"/>
  <c r="Y57" i="10" s="1"/>
  <c r="AA57" i="10" s="1"/>
  <c r="AB57" i="10" s="1"/>
  <c r="W23" i="10"/>
  <c r="Y23" i="10" s="1"/>
  <c r="AA23" i="10" s="1"/>
  <c r="AB23" i="10" s="1"/>
  <c r="W35" i="10"/>
  <c r="Y35" i="10" s="1"/>
  <c r="Z35" i="10" s="1"/>
  <c r="W38" i="10"/>
  <c r="Y38" i="10" s="1"/>
  <c r="AA38" i="10" s="1"/>
  <c r="AB38" i="10" s="1"/>
  <c r="W50" i="10"/>
  <c r="Y50" i="10" s="1"/>
  <c r="AA50" i="10" s="1"/>
  <c r="AB50" i="10" s="1"/>
  <c r="W62" i="10"/>
  <c r="Y62" i="10" s="1"/>
  <c r="AA62" i="10" s="1"/>
  <c r="AB62" i="10" s="1"/>
  <c r="W47" i="10"/>
  <c r="Y47" i="10" s="1"/>
  <c r="Z47" i="10" s="1"/>
  <c r="W17" i="10"/>
  <c r="Y17" i="10" s="1"/>
  <c r="Z17" i="10" s="1"/>
  <c r="W29" i="10"/>
  <c r="Y29" i="10" s="1"/>
  <c r="Z29" i="10" s="1"/>
  <c r="W41" i="10"/>
  <c r="Y41" i="10" s="1"/>
  <c r="Z41" i="10" s="1"/>
  <c r="W53" i="10"/>
  <c r="Y53" i="10" s="1"/>
  <c r="AA53" i="10" s="1"/>
  <c r="AB53" i="10" s="1"/>
  <c r="W65" i="10"/>
  <c r="Y65" i="10" s="1"/>
  <c r="AA65" i="10" s="1"/>
  <c r="AB65" i="10" s="1"/>
  <c r="W36" i="10"/>
  <c r="Y36" i="10" s="1"/>
  <c r="AA36" i="10" s="1"/>
  <c r="AB36" i="10" s="1"/>
  <c r="W48" i="10"/>
  <c r="Y48" i="10" s="1"/>
  <c r="Z48" i="10" s="1"/>
  <c r="W60" i="10"/>
  <c r="Y60" i="10" s="1"/>
  <c r="Z60" i="10" s="1"/>
  <c r="W19" i="10"/>
  <c r="Y19" i="10" s="1"/>
  <c r="Z19" i="10" s="1"/>
  <c r="W31" i="10"/>
  <c r="Y31" i="10" s="1"/>
  <c r="AA31" i="10" s="1"/>
  <c r="AB31" i="10" s="1"/>
  <c r="W43" i="10"/>
  <c r="Y43" i="10" s="1"/>
  <c r="AA43" i="10" s="1"/>
  <c r="AB43" i="10" s="1"/>
  <c r="W55" i="10"/>
  <c r="Y55" i="10" s="1"/>
  <c r="AA55" i="10" s="1"/>
  <c r="AB55" i="10" s="1"/>
  <c r="H67" i="10"/>
  <c r="W16" i="10"/>
  <c r="Y16" i="10" s="1"/>
  <c r="Z16" i="10" s="1"/>
  <c r="W28" i="10"/>
  <c r="Y28" i="10" s="1"/>
  <c r="Z28" i="10" s="1"/>
  <c r="W40" i="10"/>
  <c r="Y40" i="10" s="1"/>
  <c r="AA40" i="10" s="1"/>
  <c r="AB40" i="10" s="1"/>
  <c r="W52" i="10"/>
  <c r="Y52" i="10" s="1"/>
  <c r="Z52" i="10" s="1"/>
  <c r="W64" i="10"/>
  <c r="Y64" i="10" s="1"/>
  <c r="Z64" i="10" s="1"/>
  <c r="W59" i="10"/>
  <c r="Y59" i="10" s="1"/>
  <c r="AA59" i="10" s="1"/>
  <c r="AB59" i="10" s="1"/>
  <c r="L67" i="10"/>
  <c r="W18" i="10"/>
  <c r="Y18" i="10" s="1"/>
  <c r="Z18" i="10" s="1"/>
  <c r="W30" i="10"/>
  <c r="Y30" i="10" s="1"/>
  <c r="AA30" i="10" s="1"/>
  <c r="AB30" i="10" s="1"/>
  <c r="W42" i="10"/>
  <c r="Y42" i="10" s="1"/>
  <c r="AA42" i="10" s="1"/>
  <c r="AB42" i="10" s="1"/>
  <c r="W54" i="10"/>
  <c r="Y54" i="10" s="1"/>
  <c r="AA54" i="10" s="1"/>
  <c r="AB54" i="10" s="1"/>
  <c r="W66" i="10"/>
  <c r="Y66" i="10" s="1"/>
  <c r="AA66" i="10" s="1"/>
  <c r="AB66" i="10" s="1"/>
  <c r="J67" i="10"/>
  <c r="W13" i="10"/>
  <c r="Y13" i="10" s="1"/>
  <c r="AA13" i="10" s="1"/>
  <c r="AB13" i="10" s="1"/>
  <c r="W25" i="10"/>
  <c r="Y25" i="10" s="1"/>
  <c r="Z25" i="10" s="1"/>
  <c r="W37" i="10"/>
  <c r="Y37" i="10" s="1"/>
  <c r="AA37" i="10" s="1"/>
  <c r="AB37" i="10" s="1"/>
  <c r="W49" i="10"/>
  <c r="Y49" i="10" s="1"/>
  <c r="AA49" i="10" s="1"/>
  <c r="AB49" i="10" s="1"/>
  <c r="W61" i="10"/>
  <c r="Y61" i="10" s="1"/>
  <c r="Z61" i="10" s="1"/>
  <c r="W20" i="10"/>
  <c r="Y20" i="10" s="1"/>
  <c r="AA20" i="10" s="1"/>
  <c r="AB20" i="10" s="1"/>
  <c r="W32" i="10"/>
  <c r="Y32" i="10" s="1"/>
  <c r="AA32" i="10" s="1"/>
  <c r="AB32" i="10" s="1"/>
  <c r="W44" i="10"/>
  <c r="Y44" i="10" s="1"/>
  <c r="AA44" i="10" s="1"/>
  <c r="AB44" i="10" s="1"/>
  <c r="W56" i="10"/>
  <c r="Y56" i="10" s="1"/>
  <c r="AA56" i="10" s="1"/>
  <c r="AB56" i="10" s="1"/>
  <c r="F67" i="10"/>
  <c r="W15" i="10"/>
  <c r="Y15" i="10" s="1"/>
  <c r="AA15" i="10" s="1"/>
  <c r="AB15" i="10" s="1"/>
  <c r="W27" i="10"/>
  <c r="Y27" i="10" s="1"/>
  <c r="AA27" i="10" s="1"/>
  <c r="AB27" i="10" s="1"/>
  <c r="W39" i="10"/>
  <c r="Y39" i="10" s="1"/>
  <c r="AA39" i="10" s="1"/>
  <c r="AB39" i="10" s="1"/>
  <c r="W51" i="10"/>
  <c r="Y51" i="10" s="1"/>
  <c r="Z51" i="10" s="1"/>
  <c r="W63" i="10"/>
  <c r="Y63" i="10" s="1"/>
  <c r="Z63" i="10" s="1"/>
  <c r="AA14" i="10" l="1"/>
  <c r="AB14" i="10" s="1"/>
  <c r="Z46" i="10"/>
  <c r="AA34" i="10"/>
  <c r="AB34" i="10" s="1"/>
  <c r="Z40" i="10"/>
  <c r="AA19" i="10"/>
  <c r="AB19" i="10" s="1"/>
  <c r="AA28" i="10"/>
  <c r="AB28" i="10" s="1"/>
  <c r="AA22" i="10"/>
  <c r="AB22" i="10" s="1"/>
  <c r="AA21" i="10"/>
  <c r="AB21" i="10" s="1"/>
  <c r="AA41" i="10"/>
  <c r="AB41" i="10" s="1"/>
  <c r="Z58" i="10"/>
  <c r="Z50" i="10"/>
  <c r="Z39" i="10"/>
  <c r="AA60" i="10"/>
  <c r="AB60" i="10" s="1"/>
  <c r="AA35" i="10"/>
  <c r="AB35" i="10" s="1"/>
  <c r="Z13" i="10"/>
  <c r="Z24" i="10"/>
  <c r="AA63" i="10"/>
  <c r="AB63" i="10" s="1"/>
  <c r="AA51" i="10"/>
  <c r="AB51" i="10" s="1"/>
  <c r="AA33" i="10"/>
  <c r="AB33" i="10" s="1"/>
  <c r="Z53" i="10"/>
  <c r="AA25" i="10"/>
  <c r="AB25" i="10" s="1"/>
  <c r="Z57" i="10"/>
  <c r="AA18" i="10"/>
  <c r="AB18" i="10" s="1"/>
  <c r="Z23" i="10"/>
  <c r="Z38" i="10"/>
  <c r="Z59" i="10"/>
  <c r="AA61" i="10"/>
  <c r="AB61" i="10" s="1"/>
  <c r="Z37" i="10"/>
  <c r="AA52" i="10"/>
  <c r="AB52" i="10" s="1"/>
  <c r="Z65" i="10"/>
  <c r="Z45" i="10"/>
  <c r="Z62" i="10"/>
  <c r="Z27" i="10"/>
  <c r="AA64" i="10"/>
  <c r="AB64" i="10" s="1"/>
  <c r="AA48" i="10"/>
  <c r="AB48" i="10" s="1"/>
  <c r="Z15" i="10"/>
  <c r="AA47" i="10"/>
  <c r="AB47" i="10" s="1"/>
  <c r="Z26" i="10"/>
  <c r="Z32" i="10"/>
  <c r="AA16" i="10"/>
  <c r="AB16" i="10" s="1"/>
  <c r="AA29" i="10"/>
  <c r="AB29" i="10" s="1"/>
  <c r="AA17" i="10"/>
  <c r="AB17" i="10" s="1"/>
  <c r="Z20" i="10"/>
  <c r="Z66" i="10"/>
  <c r="Z43" i="10"/>
  <c r="Z54" i="10"/>
  <c r="Z31" i="10"/>
  <c r="Z55" i="10"/>
  <c r="Z56" i="10"/>
  <c r="Z49" i="10"/>
  <c r="Z42" i="10"/>
  <c r="Z36" i="10"/>
  <c r="Z44" i="10"/>
  <c r="Z30" i="10"/>
  <c r="AB67" i="10" l="1"/>
  <c r="P65" i="8" l="1"/>
  <c r="P64" i="8"/>
  <c r="P62" i="8"/>
  <c r="P61" i="8"/>
  <c r="P60" i="8"/>
  <c r="P59" i="8"/>
  <c r="P58" i="8"/>
  <c r="P57" i="8"/>
  <c r="P56" i="8"/>
  <c r="P55" i="8"/>
  <c r="P54" i="8"/>
  <c r="P53" i="8"/>
  <c r="P52" i="8"/>
  <c r="P51" i="8"/>
  <c r="P50" i="8"/>
  <c r="P49" i="8"/>
  <c r="P48" i="8"/>
  <c r="P47" i="8"/>
  <c r="P46" i="8"/>
  <c r="P45" i="8"/>
  <c r="P44" i="8"/>
  <c r="P43" i="8"/>
  <c r="P42" i="8"/>
  <c r="P41" i="8"/>
  <c r="P40" i="8"/>
  <c r="P39" i="8"/>
  <c r="P38" i="8"/>
  <c r="P37" i="8"/>
  <c r="P36" i="8"/>
  <c r="P35" i="8"/>
  <c r="P34" i="8"/>
  <c r="P33" i="8"/>
  <c r="P32" i="8"/>
  <c r="P31" i="8"/>
  <c r="P30" i="8"/>
  <c r="P29" i="8"/>
  <c r="P28" i="8"/>
  <c r="P27" i="8"/>
  <c r="P26" i="8"/>
  <c r="P25" i="8"/>
  <c r="P24" i="8"/>
  <c r="P23" i="8"/>
  <c r="P22" i="8"/>
  <c r="P21" i="8"/>
  <c r="P20" i="8"/>
  <c r="P19" i="8"/>
  <c r="P18" i="8"/>
  <c r="P17" i="8"/>
  <c r="P16" i="8"/>
  <c r="P15" i="8"/>
  <c r="P14" i="8"/>
  <c r="P13" i="8"/>
  <c r="O65" i="8"/>
  <c r="O64" i="8"/>
  <c r="O62" i="8"/>
  <c r="O61" i="8"/>
  <c r="O60" i="8"/>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O17" i="8"/>
  <c r="O16" i="8"/>
  <c r="O15" i="8"/>
  <c r="O14" i="8"/>
  <c r="O13" i="8"/>
  <c r="N65" i="8"/>
  <c r="N64" i="8"/>
  <c r="N62" i="8"/>
  <c r="N61" i="8"/>
  <c r="N60" i="8"/>
  <c r="N59" i="8"/>
  <c r="N58" i="8"/>
  <c r="N57" i="8"/>
  <c r="N56" i="8"/>
  <c r="N55" i="8"/>
  <c r="N54" i="8"/>
  <c r="N53" i="8"/>
  <c r="N52" i="8"/>
  <c r="N51" i="8"/>
  <c r="N50" i="8"/>
  <c r="N49" i="8"/>
  <c r="N48" i="8"/>
  <c r="N47" i="8"/>
  <c r="N46" i="8"/>
  <c r="N45" i="8"/>
  <c r="N44" i="8"/>
  <c r="N43" i="8"/>
  <c r="N42" i="8"/>
  <c r="N41" i="8"/>
  <c r="N40" i="8"/>
  <c r="N39" i="8"/>
  <c r="N38" i="8"/>
  <c r="N37" i="8"/>
  <c r="N36" i="8"/>
  <c r="N35" i="8"/>
  <c r="N34" i="8"/>
  <c r="N33" i="8"/>
  <c r="N32" i="8"/>
  <c r="N31" i="8"/>
  <c r="N30" i="8"/>
  <c r="N29" i="8"/>
  <c r="N28" i="8"/>
  <c r="N27" i="8"/>
  <c r="N26" i="8"/>
  <c r="N25" i="8"/>
  <c r="N24" i="8"/>
  <c r="N23" i="8"/>
  <c r="N22" i="8"/>
  <c r="N21" i="8"/>
  <c r="N20" i="8"/>
  <c r="N19" i="8"/>
  <c r="N18" i="8"/>
  <c r="N17" i="8"/>
  <c r="N16" i="8"/>
  <c r="N15" i="8"/>
  <c r="N14" i="8"/>
  <c r="E67" i="9"/>
  <c r="Q66" i="9"/>
  <c r="O66" i="9"/>
  <c r="T66" i="9" s="1"/>
  <c r="M66" i="9"/>
  <c r="K66" i="9"/>
  <c r="I66" i="9"/>
  <c r="G66" i="9"/>
  <c r="S65" i="9"/>
  <c r="Q65" i="9"/>
  <c r="T65" i="9" s="1"/>
  <c r="O65" i="9"/>
  <c r="M65" i="9"/>
  <c r="K65" i="9"/>
  <c r="I65" i="9"/>
  <c r="G65" i="9"/>
  <c r="Q64" i="9"/>
  <c r="O64" i="9"/>
  <c r="T64" i="9" s="1"/>
  <c r="M64" i="9"/>
  <c r="K64" i="9"/>
  <c r="I64" i="9"/>
  <c r="G64" i="9"/>
  <c r="S63" i="9"/>
  <c r="Q63" i="9"/>
  <c r="O63" i="9"/>
  <c r="R63" i="9" s="1"/>
  <c r="M63" i="9"/>
  <c r="K63" i="9"/>
  <c r="I63" i="9"/>
  <c r="G63" i="9"/>
  <c r="S62" i="9"/>
  <c r="Q62" i="9"/>
  <c r="O62" i="9"/>
  <c r="T62" i="9" s="1"/>
  <c r="M62" i="9"/>
  <c r="K62" i="9"/>
  <c r="I62" i="9"/>
  <c r="G62" i="9"/>
  <c r="Q61" i="9"/>
  <c r="O61" i="9"/>
  <c r="T61" i="9" s="1"/>
  <c r="M61" i="9"/>
  <c r="K61" i="9"/>
  <c r="I61" i="9"/>
  <c r="G61" i="9"/>
  <c r="Q60" i="9"/>
  <c r="O60" i="9"/>
  <c r="T60" i="9" s="1"/>
  <c r="M60" i="9"/>
  <c r="K60" i="9"/>
  <c r="I60" i="9"/>
  <c r="G60" i="9"/>
  <c r="S59" i="9"/>
  <c r="Q59" i="9"/>
  <c r="O59" i="9"/>
  <c r="R59" i="9" s="1"/>
  <c r="M59" i="9"/>
  <c r="K59" i="9"/>
  <c r="I59" i="9"/>
  <c r="G59" i="9"/>
  <c r="S58" i="9"/>
  <c r="Q58" i="9"/>
  <c r="O58" i="9"/>
  <c r="T58" i="9" s="1"/>
  <c r="M58" i="9"/>
  <c r="K58" i="9"/>
  <c r="I58" i="9"/>
  <c r="G58" i="9"/>
  <c r="Q57" i="9"/>
  <c r="O57" i="9"/>
  <c r="T57" i="9" s="1"/>
  <c r="M57" i="9"/>
  <c r="K57" i="9"/>
  <c r="I57" i="9"/>
  <c r="G57" i="9"/>
  <c r="Q56" i="9"/>
  <c r="O56" i="9"/>
  <c r="T56" i="9" s="1"/>
  <c r="M56" i="9"/>
  <c r="K56" i="9"/>
  <c r="I56" i="9"/>
  <c r="G56" i="9"/>
  <c r="S55" i="9"/>
  <c r="Q55" i="9"/>
  <c r="O55" i="9"/>
  <c r="R55" i="9" s="1"/>
  <c r="M55" i="9"/>
  <c r="K55" i="9"/>
  <c r="I55" i="9"/>
  <c r="G55" i="9"/>
  <c r="S54" i="9"/>
  <c r="Q54" i="9"/>
  <c r="O54" i="9"/>
  <c r="T54" i="9" s="1"/>
  <c r="M54" i="9"/>
  <c r="K54" i="9"/>
  <c r="I54" i="9"/>
  <c r="G54" i="9"/>
  <c r="Q53" i="9"/>
  <c r="O53" i="9"/>
  <c r="T53" i="9" s="1"/>
  <c r="M53" i="9"/>
  <c r="K53" i="9"/>
  <c r="I53" i="9"/>
  <c r="G53" i="9"/>
  <c r="Q52" i="9"/>
  <c r="O52" i="9"/>
  <c r="T52" i="9" s="1"/>
  <c r="M52" i="9"/>
  <c r="K52" i="9"/>
  <c r="I52" i="9"/>
  <c r="G52" i="9"/>
  <c r="S51" i="9"/>
  <c r="Q51" i="9"/>
  <c r="O51" i="9"/>
  <c r="R51" i="9" s="1"/>
  <c r="M51" i="9"/>
  <c r="K51" i="9"/>
  <c r="I51" i="9"/>
  <c r="G51" i="9"/>
  <c r="S50" i="9"/>
  <c r="Q50" i="9"/>
  <c r="O50" i="9"/>
  <c r="T50" i="9" s="1"/>
  <c r="M50" i="9"/>
  <c r="K50" i="9"/>
  <c r="I50" i="9"/>
  <c r="G50" i="9"/>
  <c r="Q49" i="9"/>
  <c r="O49" i="9"/>
  <c r="T49" i="9" s="1"/>
  <c r="M49" i="9"/>
  <c r="K49" i="9"/>
  <c r="I49" i="9"/>
  <c r="G49" i="9"/>
  <c r="Q48" i="9"/>
  <c r="O48" i="9"/>
  <c r="T48" i="9" s="1"/>
  <c r="M48" i="9"/>
  <c r="K48" i="9"/>
  <c r="I48" i="9"/>
  <c r="G48" i="9"/>
  <c r="S47" i="9"/>
  <c r="Q47" i="9"/>
  <c r="O47" i="9"/>
  <c r="R47" i="9" s="1"/>
  <c r="M47" i="9"/>
  <c r="K47" i="9"/>
  <c r="I47" i="9"/>
  <c r="G47" i="9"/>
  <c r="S46" i="9"/>
  <c r="Q46" i="9"/>
  <c r="O46" i="9"/>
  <c r="T46" i="9" s="1"/>
  <c r="M46" i="9"/>
  <c r="K46" i="9"/>
  <c r="I46" i="9"/>
  <c r="G46" i="9"/>
  <c r="Q45" i="9"/>
  <c r="O45" i="9"/>
  <c r="T45" i="9" s="1"/>
  <c r="M45" i="9"/>
  <c r="K45" i="9"/>
  <c r="I45" i="9"/>
  <c r="G45" i="9"/>
  <c r="Q44" i="9"/>
  <c r="O44" i="9"/>
  <c r="T44" i="9" s="1"/>
  <c r="M44" i="9"/>
  <c r="K44" i="9"/>
  <c r="I44" i="9"/>
  <c r="G44" i="9"/>
  <c r="S43" i="9"/>
  <c r="Q43" i="9"/>
  <c r="O43" i="9"/>
  <c r="R43" i="9" s="1"/>
  <c r="M43" i="9"/>
  <c r="K43" i="9"/>
  <c r="I43" i="9"/>
  <c r="G43" i="9"/>
  <c r="S42" i="9"/>
  <c r="Q42" i="9"/>
  <c r="O42" i="9"/>
  <c r="T42" i="9" s="1"/>
  <c r="M42" i="9"/>
  <c r="K42" i="9"/>
  <c r="I42" i="9"/>
  <c r="G42" i="9"/>
  <c r="Q41" i="9"/>
  <c r="O41" i="9"/>
  <c r="T41" i="9" s="1"/>
  <c r="M41" i="9"/>
  <c r="K41" i="9"/>
  <c r="I41" i="9"/>
  <c r="G41" i="9"/>
  <c r="Q40" i="9"/>
  <c r="O40" i="9"/>
  <c r="T40" i="9" s="1"/>
  <c r="M40" i="9"/>
  <c r="K40" i="9"/>
  <c r="I40" i="9"/>
  <c r="G40" i="9"/>
  <c r="S39" i="9"/>
  <c r="Q39" i="9"/>
  <c r="O39" i="9"/>
  <c r="R39" i="9" s="1"/>
  <c r="M39" i="9"/>
  <c r="K39" i="9"/>
  <c r="I39" i="9"/>
  <c r="G39" i="9"/>
  <c r="S38" i="9"/>
  <c r="Q38" i="9"/>
  <c r="O38" i="9"/>
  <c r="T38" i="9" s="1"/>
  <c r="M38" i="9"/>
  <c r="K38" i="9"/>
  <c r="I38" i="9"/>
  <c r="G38" i="9"/>
  <c r="Q37" i="9"/>
  <c r="O37" i="9"/>
  <c r="T37" i="9" s="1"/>
  <c r="M37" i="9"/>
  <c r="K37" i="9"/>
  <c r="I37" i="9"/>
  <c r="G37" i="9"/>
  <c r="Q36" i="9"/>
  <c r="O36" i="9"/>
  <c r="T36" i="9" s="1"/>
  <c r="M36" i="9"/>
  <c r="K36" i="9"/>
  <c r="I36" i="9"/>
  <c r="G36" i="9"/>
  <c r="S35" i="9"/>
  <c r="Q35" i="9"/>
  <c r="O35" i="9"/>
  <c r="R35" i="9" s="1"/>
  <c r="M35" i="9"/>
  <c r="K35" i="9"/>
  <c r="I35" i="9"/>
  <c r="G35" i="9"/>
  <c r="S34" i="9"/>
  <c r="Q34" i="9"/>
  <c r="O34" i="9"/>
  <c r="T34" i="9" s="1"/>
  <c r="M34" i="9"/>
  <c r="K34" i="9"/>
  <c r="I34" i="9"/>
  <c r="G34" i="9"/>
  <c r="Q33" i="9"/>
  <c r="O33" i="9"/>
  <c r="T33" i="9" s="1"/>
  <c r="M33" i="9"/>
  <c r="K33" i="9"/>
  <c r="I33" i="9"/>
  <c r="G33" i="9"/>
  <c r="Q32" i="9"/>
  <c r="O32" i="9"/>
  <c r="T32" i="9" s="1"/>
  <c r="M32" i="9"/>
  <c r="K32" i="9"/>
  <c r="I32" i="9"/>
  <c r="G32" i="9"/>
  <c r="S31" i="9"/>
  <c r="Q31" i="9"/>
  <c r="O31" i="9"/>
  <c r="R31" i="9" s="1"/>
  <c r="M31" i="9"/>
  <c r="K31" i="9"/>
  <c r="I31" i="9"/>
  <c r="G31" i="9"/>
  <c r="S30" i="9"/>
  <c r="Q30" i="9"/>
  <c r="O30" i="9"/>
  <c r="T30" i="9" s="1"/>
  <c r="M30" i="9"/>
  <c r="K30" i="9"/>
  <c r="I30" i="9"/>
  <c r="G30" i="9"/>
  <c r="Q29" i="9"/>
  <c r="O29" i="9"/>
  <c r="T29" i="9" s="1"/>
  <c r="M29" i="9"/>
  <c r="K29" i="9"/>
  <c r="I29" i="9"/>
  <c r="G29" i="9"/>
  <c r="Q28" i="9"/>
  <c r="O28" i="9"/>
  <c r="T28" i="9" s="1"/>
  <c r="M28" i="9"/>
  <c r="K28" i="9"/>
  <c r="I28" i="9"/>
  <c r="G28" i="9"/>
  <c r="S27" i="9"/>
  <c r="Q27" i="9"/>
  <c r="O27" i="9"/>
  <c r="R27" i="9" s="1"/>
  <c r="M27" i="9"/>
  <c r="K27" i="9"/>
  <c r="I27" i="9"/>
  <c r="G27" i="9"/>
  <c r="S26" i="9"/>
  <c r="Q26" i="9"/>
  <c r="O26" i="9"/>
  <c r="T26" i="9" s="1"/>
  <c r="M26" i="9"/>
  <c r="K26" i="9"/>
  <c r="I26" i="9"/>
  <c r="G26" i="9"/>
  <c r="Q25" i="9"/>
  <c r="O25" i="9"/>
  <c r="T25" i="9" s="1"/>
  <c r="M25" i="9"/>
  <c r="K25" i="9"/>
  <c r="I25" i="9"/>
  <c r="G25" i="9"/>
  <c r="Q24" i="9"/>
  <c r="O24" i="9"/>
  <c r="T24" i="9" s="1"/>
  <c r="M24" i="9"/>
  <c r="K24" i="9"/>
  <c r="I24" i="9"/>
  <c r="G24" i="9"/>
  <c r="S23" i="9"/>
  <c r="Q23" i="9"/>
  <c r="O23" i="9"/>
  <c r="R23" i="9" s="1"/>
  <c r="M23" i="9"/>
  <c r="K23" i="9"/>
  <c r="I23" i="9"/>
  <c r="G23" i="9"/>
  <c r="S22" i="9"/>
  <c r="Q22" i="9"/>
  <c r="O22" i="9"/>
  <c r="T22" i="9" s="1"/>
  <c r="M22" i="9"/>
  <c r="K22" i="9"/>
  <c r="I22" i="9"/>
  <c r="G22" i="9"/>
  <c r="Q21" i="9"/>
  <c r="O21" i="9"/>
  <c r="T21" i="9" s="1"/>
  <c r="M21" i="9"/>
  <c r="K21" i="9"/>
  <c r="I21" i="9"/>
  <c r="G21" i="9"/>
  <c r="Q20" i="9"/>
  <c r="O20" i="9"/>
  <c r="S20" i="9" s="1"/>
  <c r="M20" i="9"/>
  <c r="K20" i="9"/>
  <c r="I20" i="9"/>
  <c r="G20" i="9"/>
  <c r="S19" i="9"/>
  <c r="Q19" i="9"/>
  <c r="O19" i="9"/>
  <c r="R19" i="9" s="1"/>
  <c r="M19" i="9"/>
  <c r="K19" i="9"/>
  <c r="I19" i="9"/>
  <c r="G19" i="9"/>
  <c r="S18" i="9"/>
  <c r="Q18" i="9"/>
  <c r="O18" i="9"/>
  <c r="T18" i="9" s="1"/>
  <c r="M18" i="9"/>
  <c r="K18" i="9"/>
  <c r="I18" i="9"/>
  <c r="G18" i="9"/>
  <c r="Q17" i="9"/>
  <c r="O17" i="9"/>
  <c r="T17" i="9" s="1"/>
  <c r="M17" i="9"/>
  <c r="K17" i="9"/>
  <c r="I17" i="9"/>
  <c r="G17" i="9"/>
  <c r="Q16" i="9"/>
  <c r="O16" i="9"/>
  <c r="T16" i="9" s="1"/>
  <c r="M16" i="9"/>
  <c r="K16" i="9"/>
  <c r="I16" i="9"/>
  <c r="G16" i="9"/>
  <c r="S15" i="9"/>
  <c r="Q15" i="9"/>
  <c r="O15" i="9"/>
  <c r="R15" i="9" s="1"/>
  <c r="M15" i="9"/>
  <c r="K15" i="9"/>
  <c r="I15" i="9"/>
  <c r="G15" i="9"/>
  <c r="S14" i="9"/>
  <c r="Q14" i="9"/>
  <c r="O14" i="9"/>
  <c r="T14" i="9" s="1"/>
  <c r="M14" i="9"/>
  <c r="K14" i="9"/>
  <c r="I14" i="9"/>
  <c r="G14" i="9"/>
  <c r="Q13" i="9"/>
  <c r="O13" i="9"/>
  <c r="S13" i="9" s="1"/>
  <c r="M13" i="9"/>
  <c r="M67" i="9" s="1"/>
  <c r="K13" i="9"/>
  <c r="K67" i="9" s="1"/>
  <c r="I13" i="9"/>
  <c r="I67" i="9" s="1"/>
  <c r="G13" i="9"/>
  <c r="G67" i="9" s="1"/>
  <c r="M66" i="8"/>
  <c r="M65" i="8"/>
  <c r="M64" i="8"/>
  <c r="M63" i="8"/>
  <c r="M62" i="8"/>
  <c r="M61" i="8"/>
  <c r="M60" i="8"/>
  <c r="M59" i="8"/>
  <c r="M58" i="8"/>
  <c r="M57" i="8"/>
  <c r="M56" i="8"/>
  <c r="M55" i="8"/>
  <c r="M54" i="8"/>
  <c r="M53" i="8"/>
  <c r="M52" i="8"/>
  <c r="M51" i="8"/>
  <c r="M50" i="8"/>
  <c r="M49" i="8"/>
  <c r="M48" i="8"/>
  <c r="M47" i="8"/>
  <c r="M46" i="8"/>
  <c r="M45" i="8"/>
  <c r="M44" i="8"/>
  <c r="M43" i="8"/>
  <c r="M42" i="8"/>
  <c r="M41" i="8"/>
  <c r="M40" i="8"/>
  <c r="M39" i="8"/>
  <c r="M38" i="8"/>
  <c r="M37" i="8"/>
  <c r="M36" i="8"/>
  <c r="M35" i="8"/>
  <c r="M34" i="8"/>
  <c r="M33" i="8"/>
  <c r="M32" i="8"/>
  <c r="M31" i="8"/>
  <c r="M30" i="8"/>
  <c r="M29" i="8"/>
  <c r="M28" i="8"/>
  <c r="M27" i="8"/>
  <c r="M26" i="8"/>
  <c r="M25" i="8"/>
  <c r="M24" i="8"/>
  <c r="M23" i="8"/>
  <c r="M22" i="8"/>
  <c r="M21" i="8"/>
  <c r="M20" i="8"/>
  <c r="M19" i="8"/>
  <c r="M18" i="8"/>
  <c r="M17" i="8"/>
  <c r="M16" i="8"/>
  <c r="M15" i="8"/>
  <c r="M14" i="8"/>
  <c r="K66" i="8"/>
  <c r="K65" i="8"/>
  <c r="K64" i="8"/>
  <c r="K63" i="8"/>
  <c r="K62" i="8"/>
  <c r="K61" i="8"/>
  <c r="K60" i="8"/>
  <c r="K59" i="8"/>
  <c r="K58" i="8"/>
  <c r="K57" i="8"/>
  <c r="K56" i="8"/>
  <c r="K55" i="8"/>
  <c r="K54" i="8"/>
  <c r="K53" i="8"/>
  <c r="K52" i="8"/>
  <c r="K51" i="8"/>
  <c r="K50" i="8"/>
  <c r="K49" i="8"/>
  <c r="K48" i="8"/>
  <c r="K47" i="8"/>
  <c r="K46" i="8"/>
  <c r="K45" i="8"/>
  <c r="K44" i="8"/>
  <c r="K43" i="8"/>
  <c r="K42" i="8"/>
  <c r="K41" i="8"/>
  <c r="K40" i="8"/>
  <c r="K39" i="8"/>
  <c r="K38" i="8"/>
  <c r="K37" i="8"/>
  <c r="K36" i="8"/>
  <c r="K35" i="8"/>
  <c r="K34" i="8"/>
  <c r="K33" i="8"/>
  <c r="K32" i="8"/>
  <c r="K31" i="8"/>
  <c r="K30" i="8"/>
  <c r="K29" i="8"/>
  <c r="K28" i="8"/>
  <c r="K27" i="8"/>
  <c r="K26" i="8"/>
  <c r="K25" i="8"/>
  <c r="K24" i="8"/>
  <c r="K23" i="8"/>
  <c r="K22" i="8"/>
  <c r="K21" i="8"/>
  <c r="K20" i="8"/>
  <c r="K19" i="8"/>
  <c r="K18" i="8"/>
  <c r="K17" i="8"/>
  <c r="K16" i="8"/>
  <c r="K15" i="8"/>
  <c r="K14" i="8"/>
  <c r="M13" i="8"/>
  <c r="K13" i="8"/>
  <c r="I13" i="8"/>
  <c r="I65" i="8"/>
  <c r="I64"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G13" i="8"/>
  <c r="H67" i="8" l="1"/>
  <c r="Q63" i="8"/>
  <c r="U43" i="9"/>
  <c r="W43" i="9" s="1"/>
  <c r="U47" i="9"/>
  <c r="W47" i="9" s="1"/>
  <c r="U19" i="9"/>
  <c r="W19" i="9" s="1"/>
  <c r="U27" i="9"/>
  <c r="W27" i="9" s="1"/>
  <c r="T15" i="9"/>
  <c r="U15" i="9" s="1"/>
  <c r="W15" i="9" s="1"/>
  <c r="T19" i="9"/>
  <c r="T23" i="9"/>
  <c r="U23" i="9" s="1"/>
  <c r="W23" i="9" s="1"/>
  <c r="T27" i="9"/>
  <c r="T31" i="9"/>
  <c r="U31" i="9" s="1"/>
  <c r="W31" i="9" s="1"/>
  <c r="T35" i="9"/>
  <c r="U35" i="9" s="1"/>
  <c r="W35" i="9" s="1"/>
  <c r="T39" i="9"/>
  <c r="U39" i="9" s="1"/>
  <c r="W39" i="9" s="1"/>
  <c r="T43" i="9"/>
  <c r="T47" i="9"/>
  <c r="T51" i="9"/>
  <c r="U51" i="9" s="1"/>
  <c r="W51" i="9" s="1"/>
  <c r="T55" i="9"/>
  <c r="U55" i="9" s="1"/>
  <c r="W55" i="9" s="1"/>
  <c r="T59" i="9"/>
  <c r="U59" i="9" s="1"/>
  <c r="W59" i="9" s="1"/>
  <c r="T63" i="9"/>
  <c r="U63" i="9" s="1"/>
  <c r="W63" i="9" s="1"/>
  <c r="R16" i="9"/>
  <c r="R20" i="9"/>
  <c r="R24" i="9"/>
  <c r="R28" i="9"/>
  <c r="R32" i="9"/>
  <c r="R36" i="9"/>
  <c r="R40" i="9"/>
  <c r="R44" i="9"/>
  <c r="R48" i="9"/>
  <c r="R52" i="9"/>
  <c r="R56" i="9"/>
  <c r="R60" i="9"/>
  <c r="R64" i="9"/>
  <c r="S16" i="9"/>
  <c r="S24" i="9"/>
  <c r="S28" i="9"/>
  <c r="S32" i="9"/>
  <c r="S36" i="9"/>
  <c r="S40" i="9"/>
  <c r="S44" i="9"/>
  <c r="S48" i="9"/>
  <c r="S52" i="9"/>
  <c r="S56" i="9"/>
  <c r="S60" i="9"/>
  <c r="S64" i="9"/>
  <c r="T20" i="9"/>
  <c r="R13" i="9"/>
  <c r="R17" i="9"/>
  <c r="R21" i="9"/>
  <c r="R25" i="9"/>
  <c r="U25" i="9" s="1"/>
  <c r="W25" i="9" s="1"/>
  <c r="R29" i="9"/>
  <c r="R33" i="9"/>
  <c r="R37" i="9"/>
  <c r="R41" i="9"/>
  <c r="R45" i="9"/>
  <c r="R49" i="9"/>
  <c r="U49" i="9" s="1"/>
  <c r="W49" i="9" s="1"/>
  <c r="R53" i="9"/>
  <c r="R57" i="9"/>
  <c r="U57" i="9" s="1"/>
  <c r="W57" i="9" s="1"/>
  <c r="R61" i="9"/>
  <c r="R65" i="9"/>
  <c r="U65" i="9" s="1"/>
  <c r="W65" i="9" s="1"/>
  <c r="S17" i="9"/>
  <c r="S21" i="9"/>
  <c r="S25" i="9"/>
  <c r="S29" i="9"/>
  <c r="S33" i="9"/>
  <c r="S37" i="9"/>
  <c r="S41" i="9"/>
  <c r="S45" i="9"/>
  <c r="S49" i="9"/>
  <c r="S53" i="9"/>
  <c r="S57" i="9"/>
  <c r="S61" i="9"/>
  <c r="T13" i="9"/>
  <c r="R14" i="9"/>
  <c r="U14" i="9" s="1"/>
  <c r="W14" i="9" s="1"/>
  <c r="R18" i="9"/>
  <c r="U18" i="9" s="1"/>
  <c r="W18" i="9" s="1"/>
  <c r="R22" i="9"/>
  <c r="U22" i="9" s="1"/>
  <c r="W22" i="9" s="1"/>
  <c r="R26" i="9"/>
  <c r="U26" i="9" s="1"/>
  <c r="W26" i="9" s="1"/>
  <c r="R30" i="9"/>
  <c r="U30" i="9" s="1"/>
  <c r="W30" i="9" s="1"/>
  <c r="R34" i="9"/>
  <c r="U34" i="9" s="1"/>
  <c r="W34" i="9" s="1"/>
  <c r="R38" i="9"/>
  <c r="U38" i="9" s="1"/>
  <c r="W38" i="9" s="1"/>
  <c r="R42" i="9"/>
  <c r="U42" i="9" s="1"/>
  <c r="W42" i="9" s="1"/>
  <c r="R46" i="9"/>
  <c r="U46" i="9" s="1"/>
  <c r="W46" i="9" s="1"/>
  <c r="R50" i="9"/>
  <c r="U50" i="9" s="1"/>
  <c r="W50" i="9" s="1"/>
  <c r="R54" i="9"/>
  <c r="U54" i="9" s="1"/>
  <c r="W54" i="9" s="1"/>
  <c r="R58" i="9"/>
  <c r="U58" i="9" s="1"/>
  <c r="W58" i="9" s="1"/>
  <c r="R62" i="9"/>
  <c r="U62" i="9" s="1"/>
  <c r="W62" i="9" s="1"/>
  <c r="R66" i="9"/>
  <c r="U66" i="9" s="1"/>
  <c r="W66" i="9" s="1"/>
  <c r="S66" i="9"/>
  <c r="L67" i="8"/>
  <c r="J67" i="8"/>
  <c r="G66" i="8"/>
  <c r="G65" i="8"/>
  <c r="G64" i="8"/>
  <c r="G63" i="8"/>
  <c r="G62" i="8"/>
  <c r="G61" i="8"/>
  <c r="G60" i="8"/>
  <c r="G59" i="8"/>
  <c r="G58" i="8"/>
  <c r="G57" i="8"/>
  <c r="G56" i="8"/>
  <c r="G55" i="8"/>
  <c r="G54" i="8"/>
  <c r="G53" i="8"/>
  <c r="G52" i="8"/>
  <c r="G51" i="8"/>
  <c r="G50" i="8"/>
  <c r="G49" i="8"/>
  <c r="G48" i="8"/>
  <c r="G47" i="8"/>
  <c r="G46" i="8"/>
  <c r="G45" i="8"/>
  <c r="G44" i="8"/>
  <c r="G43" i="8"/>
  <c r="G42" i="8"/>
  <c r="G41" i="8"/>
  <c r="G40" i="8"/>
  <c r="G39" i="8"/>
  <c r="G38" i="8"/>
  <c r="G37" i="8"/>
  <c r="G36" i="8"/>
  <c r="G35" i="8"/>
  <c r="G34" i="8"/>
  <c r="G33" i="8"/>
  <c r="G32" i="8"/>
  <c r="G31" i="8"/>
  <c r="G30" i="8"/>
  <c r="G29" i="8"/>
  <c r="G28" i="8"/>
  <c r="G27" i="8"/>
  <c r="G26" i="8"/>
  <c r="G25" i="8"/>
  <c r="G24" i="8"/>
  <c r="G23" i="8"/>
  <c r="G22" i="8"/>
  <c r="G21" i="8"/>
  <c r="G20" i="8"/>
  <c r="G19" i="8"/>
  <c r="G18" i="8"/>
  <c r="G17" i="8"/>
  <c r="G16" i="8"/>
  <c r="G15" i="8"/>
  <c r="G14" i="8"/>
  <c r="AA51" i="9" l="1"/>
  <c r="Y51" i="9"/>
  <c r="Z51" i="9" s="1"/>
  <c r="X51" i="9"/>
  <c r="AA35" i="9"/>
  <c r="Y35" i="9"/>
  <c r="Z35" i="9" s="1"/>
  <c r="X35" i="9"/>
  <c r="AA39" i="9"/>
  <c r="Y39" i="9"/>
  <c r="Z39" i="9" s="1"/>
  <c r="X39" i="9"/>
  <c r="AA31" i="9"/>
  <c r="Y31" i="9"/>
  <c r="Z31" i="9" s="1"/>
  <c r="X31" i="9"/>
  <c r="AA55" i="9"/>
  <c r="Y55" i="9"/>
  <c r="Z55" i="9" s="1"/>
  <c r="X55" i="9"/>
  <c r="AA23" i="9"/>
  <c r="Y23" i="9"/>
  <c r="Z23" i="9" s="1"/>
  <c r="X23" i="9"/>
  <c r="AA63" i="9"/>
  <c r="Y63" i="9"/>
  <c r="Z63" i="9" s="1"/>
  <c r="X63" i="9"/>
  <c r="AA15" i="9"/>
  <c r="Y15" i="9"/>
  <c r="Z15" i="9" s="1"/>
  <c r="X15" i="9"/>
  <c r="AA59" i="9"/>
  <c r="Y59" i="9"/>
  <c r="Z59" i="9" s="1"/>
  <c r="X59" i="9"/>
  <c r="AA54" i="9"/>
  <c r="Y54" i="9"/>
  <c r="Z54" i="9" s="1"/>
  <c r="X54" i="9"/>
  <c r="Y49" i="9"/>
  <c r="Z49" i="9" s="1"/>
  <c r="X49" i="9"/>
  <c r="AA49" i="9"/>
  <c r="U60" i="9"/>
  <c r="W60" i="9" s="1"/>
  <c r="U56" i="9"/>
  <c r="W56" i="9" s="1"/>
  <c r="AA26" i="9"/>
  <c r="Y26" i="9"/>
  <c r="Z26" i="9" s="1"/>
  <c r="X26" i="9"/>
  <c r="U37" i="9"/>
  <c r="W37" i="9" s="1"/>
  <c r="U48" i="9"/>
  <c r="W48" i="9" s="1"/>
  <c r="AA22" i="9"/>
  <c r="Y22" i="9"/>
  <c r="Z22" i="9" s="1"/>
  <c r="X22" i="9"/>
  <c r="U33" i="9"/>
  <c r="W33" i="9" s="1"/>
  <c r="U44" i="9"/>
  <c r="W44" i="9" s="1"/>
  <c r="AA46" i="9"/>
  <c r="Y46" i="9"/>
  <c r="Z46" i="9" s="1"/>
  <c r="X46" i="9"/>
  <c r="AA38" i="9"/>
  <c r="Y38" i="9"/>
  <c r="Z38" i="9" s="1"/>
  <c r="X38" i="9"/>
  <c r="AA34" i="9"/>
  <c r="Y34" i="9"/>
  <c r="Z34" i="9" s="1"/>
  <c r="X34" i="9"/>
  <c r="AA30" i="9"/>
  <c r="Y30" i="9"/>
  <c r="Z30" i="9" s="1"/>
  <c r="X30" i="9"/>
  <c r="U41" i="9"/>
  <c r="W41" i="9" s="1"/>
  <c r="U52" i="9"/>
  <c r="W52" i="9" s="1"/>
  <c r="AA66" i="9"/>
  <c r="Y66" i="9"/>
  <c r="Z66" i="9" s="1"/>
  <c r="X66" i="9"/>
  <c r="AA18" i="9"/>
  <c r="Y18" i="9"/>
  <c r="Z18" i="9" s="1"/>
  <c r="X18" i="9"/>
  <c r="U29" i="9"/>
  <c r="W29" i="9" s="1"/>
  <c r="U40" i="9"/>
  <c r="W40" i="9" s="1"/>
  <c r="Y25" i="9"/>
  <c r="Z25" i="9" s="1"/>
  <c r="X25" i="9"/>
  <c r="AA25" i="9"/>
  <c r="U36" i="9"/>
  <c r="W36" i="9" s="1"/>
  <c r="AA27" i="9"/>
  <c r="Y27" i="9"/>
  <c r="Z27" i="9" s="1"/>
  <c r="X27" i="9"/>
  <c r="U32" i="9"/>
  <c r="W32" i="9" s="1"/>
  <c r="AA19" i="9"/>
  <c r="Y19" i="9"/>
  <c r="Z19" i="9" s="1"/>
  <c r="X19" i="9"/>
  <c r="AA14" i="9"/>
  <c r="Y14" i="9"/>
  <c r="Z14" i="9" s="1"/>
  <c r="X14" i="9"/>
  <c r="Y65" i="9"/>
  <c r="Z65" i="9" s="1"/>
  <c r="X65" i="9"/>
  <c r="AA65" i="9"/>
  <c r="U17" i="9"/>
  <c r="W17" i="9" s="1"/>
  <c r="U28" i="9"/>
  <c r="W28" i="9" s="1"/>
  <c r="AA47" i="9"/>
  <c r="Y47" i="9"/>
  <c r="Z47" i="9" s="1"/>
  <c r="X47" i="9"/>
  <c r="AA58" i="9"/>
  <c r="Y58" i="9"/>
  <c r="Z58" i="9" s="1"/>
  <c r="X58" i="9"/>
  <c r="AA50" i="9"/>
  <c r="Y50" i="9"/>
  <c r="Z50" i="9" s="1"/>
  <c r="X50" i="9"/>
  <c r="U61" i="9"/>
  <c r="W61" i="9" s="1"/>
  <c r="U13" i="9"/>
  <c r="W13" i="9" s="1"/>
  <c r="U24" i="9"/>
  <c r="W24" i="9" s="1"/>
  <c r="AA62" i="9"/>
  <c r="Y62" i="9"/>
  <c r="Z62" i="9" s="1"/>
  <c r="X62" i="9"/>
  <c r="Y57" i="9"/>
  <c r="Z57" i="9" s="1"/>
  <c r="X57" i="9"/>
  <c r="AA57" i="9"/>
  <c r="U20" i="9"/>
  <c r="W20" i="9" s="1"/>
  <c r="AA43" i="9"/>
  <c r="Y43" i="9"/>
  <c r="Z43" i="9" s="1"/>
  <c r="X43" i="9"/>
  <c r="U21" i="9"/>
  <c r="W21" i="9" s="1"/>
  <c r="AA42" i="9"/>
  <c r="Y42" i="9"/>
  <c r="Z42" i="9" s="1"/>
  <c r="X42" i="9"/>
  <c r="U53" i="9"/>
  <c r="W53" i="9" s="1"/>
  <c r="U64" i="9"/>
  <c r="W64" i="9" s="1"/>
  <c r="U16" i="9"/>
  <c r="W16" i="9" s="1"/>
  <c r="U45" i="9"/>
  <c r="W45" i="9" s="1"/>
  <c r="F67" i="8"/>
  <c r="E67" i="8"/>
  <c r="Y53" i="9" l="1"/>
  <c r="Z53" i="9" s="1"/>
  <c r="X53" i="9"/>
  <c r="AA53" i="9"/>
  <c r="AA48" i="9"/>
  <c r="Y48" i="9"/>
  <c r="Z48" i="9" s="1"/>
  <c r="X48" i="9"/>
  <c r="AA24" i="9"/>
  <c r="Y24" i="9"/>
  <c r="Z24" i="9" s="1"/>
  <c r="X24" i="9"/>
  <c r="AA36" i="9"/>
  <c r="Y36" i="9"/>
  <c r="Z36" i="9" s="1"/>
  <c r="X36" i="9"/>
  <c r="AA52" i="9"/>
  <c r="Y52" i="9"/>
  <c r="Z52" i="9" s="1"/>
  <c r="X52" i="9"/>
  <c r="AA56" i="9"/>
  <c r="Y56" i="9"/>
  <c r="Z56" i="9" s="1"/>
  <c r="X56" i="9"/>
  <c r="Y29" i="9"/>
  <c r="Z29" i="9" s="1"/>
  <c r="X29" i="9"/>
  <c r="AA29" i="9"/>
  <c r="AA32" i="9"/>
  <c r="Y32" i="9"/>
  <c r="Z32" i="9" s="1"/>
  <c r="X32" i="9"/>
  <c r="AA28" i="9"/>
  <c r="Y28" i="9"/>
  <c r="Z28" i="9" s="1"/>
  <c r="X28" i="9"/>
  <c r="Y13" i="9"/>
  <c r="Z13" i="9" s="1"/>
  <c r="X13" i="9"/>
  <c r="AA13" i="9"/>
  <c r="Y61" i="9"/>
  <c r="Z61" i="9" s="1"/>
  <c r="X61" i="9"/>
  <c r="AA61" i="9"/>
  <c r="Y41" i="9"/>
  <c r="Z41" i="9" s="1"/>
  <c r="X41" i="9"/>
  <c r="AA41" i="9"/>
  <c r="AA60" i="9"/>
  <c r="Y60" i="9"/>
  <c r="Z60" i="9" s="1"/>
  <c r="X60" i="9"/>
  <c r="Y21" i="9"/>
  <c r="Z21" i="9" s="1"/>
  <c r="X21" i="9"/>
  <c r="AA21" i="9"/>
  <c r="AA20" i="9"/>
  <c r="Y20" i="9"/>
  <c r="Z20" i="9" s="1"/>
  <c r="X20" i="9"/>
  <c r="AA44" i="9"/>
  <c r="Y44" i="9"/>
  <c r="Z44" i="9" s="1"/>
  <c r="X44" i="9"/>
  <c r="Y33" i="9"/>
  <c r="Z33" i="9" s="1"/>
  <c r="X33" i="9"/>
  <c r="AA33" i="9"/>
  <c r="AA16" i="9"/>
  <c r="Y16" i="9"/>
  <c r="Z16" i="9" s="1"/>
  <c r="X16" i="9"/>
  <c r="AA40" i="9"/>
  <c r="Y40" i="9"/>
  <c r="Z40" i="9" s="1"/>
  <c r="X40" i="9"/>
  <c r="Y45" i="9"/>
  <c r="Z45" i="9" s="1"/>
  <c r="X45" i="9"/>
  <c r="AA45" i="9"/>
  <c r="AA64" i="9"/>
  <c r="Y64" i="9"/>
  <c r="Z64" i="9" s="1"/>
  <c r="X64" i="9"/>
  <c r="Y37" i="9"/>
  <c r="Z37" i="9" s="1"/>
  <c r="X37" i="9"/>
  <c r="AA37" i="9"/>
  <c r="Y17" i="9"/>
  <c r="Z17" i="9" s="1"/>
  <c r="X17" i="9"/>
  <c r="AA17" i="9"/>
  <c r="AA67" i="9" l="1"/>
  <c r="Z67" i="9"/>
  <c r="Q57" i="8"/>
  <c r="S57" i="8" s="1"/>
  <c r="T57" i="8" s="1"/>
  <c r="Q66" i="8"/>
  <c r="S66" i="8" s="1"/>
  <c r="Q56" i="8"/>
  <c r="S56" i="8" s="1"/>
  <c r="U56" i="8" s="1"/>
  <c r="V56" i="8" s="1"/>
  <c r="Q60" i="8"/>
  <c r="S60" i="8" s="1"/>
  <c r="T60" i="8" s="1"/>
  <c r="Q64" i="8"/>
  <c r="S64" i="8" s="1"/>
  <c r="T64" i="8" s="1"/>
  <c r="Q65" i="8"/>
  <c r="S65" i="8" s="1"/>
  <c r="T65" i="8" s="1"/>
  <c r="Q61" i="8"/>
  <c r="S61" i="8" s="1"/>
  <c r="Q62" i="8"/>
  <c r="S62" i="8" s="1"/>
  <c r="U62" i="8" s="1"/>
  <c r="V62" i="8" s="1"/>
  <c r="Q58" i="8"/>
  <c r="S58" i="8" s="1"/>
  <c r="S63" i="8"/>
  <c r="Q59" i="8"/>
  <c r="S59" i="8" s="1"/>
  <c r="U57" i="8" l="1"/>
  <c r="V57" i="8" s="1"/>
  <c r="T66" i="8"/>
  <c r="U66" i="8"/>
  <c r="V66" i="8" s="1"/>
  <c r="U60" i="8"/>
  <c r="V60" i="8" s="1"/>
  <c r="U64" i="8"/>
  <c r="V64" i="8" s="1"/>
  <c r="T56" i="8"/>
  <c r="T62" i="8"/>
  <c r="U65" i="8"/>
  <c r="V65" i="8" s="1"/>
  <c r="U61" i="8"/>
  <c r="V61" i="8" s="1"/>
  <c r="T61" i="8"/>
  <c r="U58" i="8"/>
  <c r="V58" i="8" s="1"/>
  <c r="T58" i="8"/>
  <c r="T59" i="8"/>
  <c r="U59" i="8"/>
  <c r="V59" i="8" s="1"/>
  <c r="T63" i="8"/>
  <c r="U63" i="8"/>
  <c r="V63" i="8" s="1"/>
  <c r="Q47" i="8" l="1"/>
  <c r="Q31" i="8"/>
  <c r="Q52" i="8"/>
  <c r="Q24" i="8"/>
  <c r="Q50" i="8"/>
  <c r="S50" i="8" s="1"/>
  <c r="T50" i="8" s="1"/>
  <c r="Q53" i="8"/>
  <c r="Q42" i="8"/>
  <c r="Q39" i="8"/>
  <c r="Q27" i="8"/>
  <c r="Q26" i="8"/>
  <c r="Q25" i="8"/>
  <c r="Q35" i="8"/>
  <c r="Q22" i="8"/>
  <c r="Q44" i="8"/>
  <c r="Q38" i="8"/>
  <c r="Q21" i="8"/>
  <c r="Q54" i="8"/>
  <c r="Q48" i="8"/>
  <c r="Q23" i="8"/>
  <c r="Q28" i="8"/>
  <c r="Q30" i="8"/>
  <c r="Q45" i="8"/>
  <c r="Q43" i="8"/>
  <c r="Q29" i="8"/>
  <c r="Q51" i="8"/>
  <c r="Q49" i="8"/>
  <c r="Q36" i="8"/>
  <c r="Q46" i="8"/>
  <c r="S46" i="8" s="1"/>
  <c r="T46" i="8" s="1"/>
  <c r="Q32" i="8"/>
  <c r="Q55" i="8"/>
  <c r="Q41" i="8"/>
  <c r="Q33" i="8"/>
  <c r="Q40" i="8"/>
  <c r="Q34" i="8"/>
  <c r="Q37" i="8"/>
  <c r="S42" i="8" l="1"/>
  <c r="S54" i="8"/>
  <c r="S55" i="8"/>
  <c r="S44" i="8"/>
  <c r="S39" i="8"/>
  <c r="S43" i="8"/>
  <c r="S47" i="8"/>
  <c r="S40" i="8"/>
  <c r="S51" i="8"/>
  <c r="S48" i="8"/>
  <c r="S41" i="8"/>
  <c r="S52" i="8"/>
  <c r="S45" i="8"/>
  <c r="S49" i="8"/>
  <c r="S53" i="8"/>
  <c r="U46" i="8"/>
  <c r="V46" i="8" s="1"/>
  <c r="U50" i="8"/>
  <c r="V50" i="8" s="1"/>
  <c r="S32" i="8"/>
  <c r="S34" i="8"/>
  <c r="S36" i="8"/>
  <c r="S37" i="8"/>
  <c r="S33" i="8"/>
  <c r="S38" i="8"/>
  <c r="S35" i="8"/>
  <c r="U38" i="8" l="1"/>
  <c r="V38" i="8" s="1"/>
  <c r="T38" i="8"/>
  <c r="T33" i="8"/>
  <c r="T41" i="8"/>
  <c r="T43" i="8"/>
  <c r="T54" i="8"/>
  <c r="T32" i="8"/>
  <c r="U49" i="8"/>
  <c r="V49" i="8" s="1"/>
  <c r="T49" i="8"/>
  <c r="T45" i="8"/>
  <c r="T52" i="8"/>
  <c r="T36" i="8"/>
  <c r="U34" i="8"/>
  <c r="V34" i="8" s="1"/>
  <c r="T34" i="8"/>
  <c r="U51" i="8"/>
  <c r="V51" i="8" s="1"/>
  <c r="T51" i="8"/>
  <c r="T40" i="8"/>
  <c r="T47" i="8"/>
  <c r="T39" i="8"/>
  <c r="T44" i="8"/>
  <c r="T35" i="8"/>
  <c r="U42" i="8"/>
  <c r="V42" i="8" s="1"/>
  <c r="T42" i="8"/>
  <c r="U37" i="8"/>
  <c r="V37" i="8" s="1"/>
  <c r="T37" i="8"/>
  <c r="T48" i="8"/>
  <c r="T53" i="8"/>
  <c r="U55" i="8"/>
  <c r="V55" i="8" s="1"/>
  <c r="T55" i="8"/>
  <c r="U44" i="8"/>
  <c r="V44" i="8" s="1"/>
  <c r="U48" i="8"/>
  <c r="V48" i="8" s="1"/>
  <c r="U39" i="8"/>
  <c r="V39" i="8" s="1"/>
  <c r="U53" i="8"/>
  <c r="V53" i="8" s="1"/>
  <c r="U54" i="8"/>
  <c r="V54" i="8" s="1"/>
  <c r="U45" i="8"/>
  <c r="V45" i="8" s="1"/>
  <c r="U52" i="8"/>
  <c r="V52" i="8" s="1"/>
  <c r="U47" i="8"/>
  <c r="V47" i="8" s="1"/>
  <c r="U41" i="8"/>
  <c r="V41" i="8" s="1"/>
  <c r="U43" i="8"/>
  <c r="V43" i="8" s="1"/>
  <c r="U40" i="8"/>
  <c r="V40" i="8" s="1"/>
  <c r="U32" i="8"/>
  <c r="V32" i="8" s="1"/>
  <c r="U33" i="8"/>
  <c r="V33" i="8" s="1"/>
  <c r="U36" i="8"/>
  <c r="V36" i="8" s="1"/>
  <c r="U35" i="8"/>
  <c r="V35" i="8" s="1"/>
  <c r="Q17" i="8" l="1"/>
  <c r="Q18" i="8"/>
  <c r="Q14" i="8"/>
  <c r="Q20" i="8"/>
  <c r="Q15" i="8"/>
  <c r="Q16" i="8"/>
  <c r="Q19" i="8"/>
  <c r="Q13" i="8"/>
  <c r="S13" i="8" s="1"/>
  <c r="S26" i="8"/>
  <c r="S28" i="8"/>
  <c r="S27" i="8"/>
  <c r="S29" i="8"/>
  <c r="S30" i="8"/>
  <c r="S24" i="8"/>
  <c r="S22" i="8"/>
  <c r="S25" i="8"/>
  <c r="S31" i="8"/>
  <c r="S23" i="8"/>
  <c r="U26" i="8" l="1"/>
  <c r="V26" i="8" s="1"/>
  <c r="T26" i="8"/>
  <c r="T13" i="8"/>
  <c r="T25" i="8"/>
  <c r="T24" i="8"/>
  <c r="T29" i="8"/>
  <c r="T28" i="8"/>
  <c r="U23" i="8"/>
  <c r="V23" i="8" s="1"/>
  <c r="T23" i="8"/>
  <c r="T22" i="8"/>
  <c r="T30" i="8"/>
  <c r="U27" i="8"/>
  <c r="V27" i="8" s="1"/>
  <c r="T27" i="8"/>
  <c r="T31" i="8"/>
  <c r="U29" i="8"/>
  <c r="V29" i="8" s="1"/>
  <c r="U28" i="8"/>
  <c r="V28" i="8" s="1"/>
  <c r="U24" i="8"/>
  <c r="V24" i="8" s="1"/>
  <c r="U22" i="8"/>
  <c r="U30" i="8"/>
  <c r="U25" i="8"/>
  <c r="U31" i="8"/>
  <c r="V30" i="8" l="1"/>
  <c r="V31" i="8"/>
  <c r="V25" i="8"/>
  <c r="V22" i="8"/>
  <c r="S16" i="8" l="1"/>
  <c r="S19" i="8"/>
  <c r="S15" i="8"/>
  <c r="T15" i="8" l="1"/>
  <c r="T19" i="8"/>
  <c r="T16" i="8"/>
  <c r="U19" i="8"/>
  <c r="V19" i="8" s="1"/>
  <c r="U16" i="8"/>
  <c r="V16" i="8" s="1"/>
  <c r="U15" i="8"/>
  <c r="U13" i="8"/>
  <c r="V13" i="8" s="1"/>
  <c r="S17" i="8"/>
  <c r="T17" i="8" s="1"/>
  <c r="S14" i="8"/>
  <c r="T14" i="8" s="1"/>
  <c r="S20" i="8"/>
  <c r="T20" i="8" s="1"/>
  <c r="S18" i="8"/>
  <c r="T18" i="8" s="1"/>
  <c r="V15" i="8" l="1"/>
  <c r="U14" i="8"/>
  <c r="V14" i="8" s="1"/>
  <c r="U18" i="8"/>
  <c r="V18" i="8" s="1"/>
  <c r="U17" i="8"/>
  <c r="V17" i="8" s="1"/>
  <c r="U20" i="8"/>
  <c r="V20" i="8" s="1"/>
  <c r="S21" i="8" l="1"/>
  <c r="U21" i="8" l="1"/>
  <c r="V21" i="8" s="1"/>
  <c r="V67" i="8" s="1"/>
  <c r="T21"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MARGARETH JARAMILLO ECHEVERRY</author>
    <author>EQUIPO</author>
    <author>tc={1CA55229-5EE9-4533-B0C8-D6C34CAFAB6D}</author>
  </authors>
  <commentList>
    <comment ref="AC11" authorId="0" shapeId="0" xr:uid="{C327F03E-D5A7-4F9F-97BF-99A1C5311935}">
      <text>
        <r>
          <rPr>
            <b/>
            <sz val="9"/>
            <color indexed="81"/>
            <rFont val="Tahoma"/>
            <family val="2"/>
          </rPr>
          <t>MARGARETH JARAMILLO ECHEVERR
esto ya no aplica</t>
        </r>
      </text>
    </comment>
    <comment ref="AF12" authorId="1" shapeId="0" xr:uid="{36FB54C6-CE8E-4CF5-9B20-A6F60D69AF1A}">
      <text>
        <r>
          <rPr>
            <b/>
            <sz val="9"/>
            <color indexed="81"/>
            <rFont val="Tahoma"/>
            <charset val="1"/>
          </rPr>
          <t>EQUIPO:</t>
        </r>
        <r>
          <rPr>
            <sz val="9"/>
            <color indexed="81"/>
            <rFont val="Tahoma"/>
            <charset val="1"/>
          </rPr>
          <t xml:space="preserve">
se ajusta documento</t>
        </r>
      </text>
    </comment>
    <comment ref="L13" authorId="2" shapeId="0" xr:uid="{1CA55229-5EE9-4533-B0C8-D6C34CAFAB6D}">
      <text>
        <t>[Comentario encadenado]
Su versión de Excel le permite leer este comentario encadenado; sin embargo, las ediciones que se apliquen se quitarán si el archivo se abre en una versión más reciente de Excel. Más información: https://go.microsoft.com/fwlink/?linkid=870924
Comentario:
    Por favor revisar estos valores, bajan muchímo el valor, yo no los incluiría
Respuesta:
    Ya el análisis estructurado los incluye.</t>
      </text>
    </comment>
  </commentList>
</comments>
</file>

<file path=xl/sharedStrings.xml><?xml version="1.0" encoding="utf-8"?>
<sst xmlns="http://schemas.openxmlformats.org/spreadsheetml/2006/main" count="906" uniqueCount="121">
  <si>
    <t>ALCALDÍA MAYOR DE BOGOTÁ D.C.</t>
  </si>
  <si>
    <t>SECRETARÍA DE EDUCACIÓN DEL DISTRITO</t>
  </si>
  <si>
    <t>CONSOLIDADO DE ESTUDIO DE MERCADO</t>
  </si>
  <si>
    <t>Fecha de elaboración: 04/03/2026</t>
  </si>
  <si>
    <t>Objeto:  ADQUIRIR IMPLEMENTOS DEPORTIVOS PARA EL DESARROLLO DE ACTIVIDADES DEPORTIVAS Y RECREATIVAS EN LAS INSTITUCIONES EDUCATIVAS DISTRITALES, DE ACUERDO CON LAS NECESIDADES IDENTIFICADAS POR PARTE DE LA SECRETARÍA DE EDUCACIÓN DEL DISTRITO.</t>
  </si>
  <si>
    <t>ESTIMACIÓN PPTO OAPRE</t>
  </si>
  <si>
    <t>N°</t>
  </si>
  <si>
    <t>ITEM (BIEN O SERVICIO)
Descripción Personal Requerido</t>
  </si>
  <si>
    <t>DISTRIBUIDORA LA MEJOR MD SAS</t>
  </si>
  <si>
    <t>SYCO INGENIERÍA SAS</t>
  </si>
  <si>
    <t>ÉLITE DEPORTIVA SAS</t>
  </si>
  <si>
    <t>EFFORT COLOMBIA S.A.S</t>
  </si>
  <si>
    <t>MEDIDAS DE ANÁLISIS</t>
  </si>
  <si>
    <t>METODOLOGÍA PERT</t>
  </si>
  <si>
    <t>VALORES TOTALES</t>
  </si>
  <si>
    <r>
      <rPr>
        <b/>
        <sz val="8"/>
        <color theme="1"/>
        <rFont val="Arial"/>
        <family val="2"/>
      </rPr>
      <t>Aplicación del método PERT en la estimación de costos de proyectos</t>
    </r>
    <r>
      <rPr>
        <sz val="8"/>
        <color theme="1"/>
        <rFont val="Arial"/>
        <family val="2"/>
      </rPr>
      <t xml:space="preserve">
El método PERT (Program Evaluation and Review Technique) se emplea para estimar parámetros de proyectos considerando la incertidumbre. Originalmente se utilizó para estimar duraciones de actividades, pero también puede aplicarse a la estimación de costos  . En lugar de dar un solo valor fijo, PERT utiliza tres estimaciones de costo – optimista, más probable y pesimista – para calcular un costo esperado. Esto permite incorporar distintos escenarios (mejor caso, caso esperado y peor caso) en la planificación del presupuesto de un proyecto  . A continuación, se detalla la aplicación de PERT en costos, incluyendo su fórmula, un ejemplo numérico y un análisis de sus ventajas, desventajas y ámbitos de uso.
1.⁠ ⁠Explicación del método PERT en costos
El método PERT en costos se basa en la estimación de tres puntos para cada actividad o componente de costo. Los tres valores considerados son:
	•	Costo optimista (CO): el menor costo posible si todo sale de la mejor manera (escenario mejor caso). Representa una situación muy favorable, poco probable que el costo baje de este valor  .
	•	Costo más probable (CM): la estimación de costo más realista según las condiciones esperadas. Es el valor que el equipo de proyecto considera como el escenario más probable dadas las circunstancias actuales  .
	•	Costo pesimista (CP): el mayor costo posible si todo saliera mal (escenario peor caso). Corresponde a una situación muy desfavorable, difícilmente el costo excederá este valor  .
Al usar estos tres puntos, PERT toma en cuenta la incertidumbre y riesgo asociados al proyecto. En lugar de trabajar con un solo número (que podría ser poco preciso), se obtiene un rango de costos posibles y un valor medio esperado. Esto conduce a estimaciones de costo más precisas y confiables, ya que incorporan escenarios favorables y adversos en el cálculo  . En otras palabras, la técnica de tres puntos ayuda a reflejar la variabilidad del proyecto y reduce el sesgo de optimismo o pesimismo que podría tener una única estimación  .
En PERT/costo, este concepto se aplica a cada actividad o elemento de costo del proyecto. Se calculan los tres estimados (CO, CM, CP) por actividad y con ellos un costo medio esperado para esa actividad. Luego, la suma de los costos esperados de todas las actividades resulta en el costo total esperado del proyecto  . De este modo, PERT proporciona tanto un costo esperado agregado como información sobre la posible variabilidad (al conocer los extremos optimista y pesimista).
2.⁠ ⁠Fórmula matemática y su interpretación
La fórmula clásica de PERT para obtener el costo esperado (valor medio) de una actividad es un promedio ponderado de las tres estimaciones de costo. En general se expresa así:
\[ Costo esperado = \frac{3 \times CO + CM + CP}{5} \tag{Fórmula PERT} \]
Donde CO es el costo optimista, CM el costo más probable y CP el costo pesimista. Esta fórmula asigna más peso al valor “más probable” (se multiplica por 3) y menor peso a los extremos optimista y pesimista. En esencia, se está suponiendo que el escenario más probable tiene mayor probabilidad de ocurrencia, por lo que influye más en la media, mientras que los escenarios extremos (muy bajo o muy alto costo) son menos probables pero igualmente se consideran.
La constante de división 5 proviene de sumar las ponderaciones asignadas (3 para el optimista, 1 para el probable, 1 para el pesimista). El resultado es un promedio ponderado que tiende hacia el valor más probable, pero incluye el impacto de posibles desviaciones representadas por los casos óptimo y pesimista  . De hecho, al aplicar esta fórmula se suele obtener un valor “más cercano a la realidad” que si se usara solo uno de los escenarios aislados  , ya que suaviza el efecto de incertidumbre considerando la mejor y peor situación.</t>
    </r>
  </si>
  <si>
    <t xml:space="preserve">No. </t>
  </si>
  <si>
    <t xml:space="preserve">DESCRIPCIÓN </t>
  </si>
  <si>
    <t>UNIDAD DE MEDIDA</t>
  </si>
  <si>
    <t>CANTIDAD TOTAL</t>
  </si>
  <si>
    <t xml:space="preserve">PRECIO UNITARIO </t>
  </si>
  <si>
    <t xml:space="preserve">PRECIO TOTAL </t>
  </si>
  <si>
    <t>PROMEDIO</t>
  </si>
  <si>
    <t>MEDIANA</t>
  </si>
  <si>
    <t>MEDIA GEOMÉTRICA</t>
  </si>
  <si>
    <t>ESTIMACIÓN DEL PRESUPUESTO MEDIANTE METODOLOGÍA PERT</t>
  </si>
  <si>
    <t>FÓRMULA DE REFERENCIA</t>
  </si>
  <si>
    <t>PRECIO UNITARIO
IVA INCLUIDO</t>
  </si>
  <si>
    <t>PRECIO UNITARIO
ANTES DE IVA REDONDEADO</t>
  </si>
  <si>
    <t>PRECIO UNITARIO
IVA INCLUIDO
REDONDEADO</t>
  </si>
  <si>
    <t>PRECIO TOTAL 
IVA INCLUIDO</t>
  </si>
  <si>
    <t>JUEGO DE AJEDREZ PROFESIONAL PORTATIL</t>
  </si>
  <si>
    <t>UN</t>
  </si>
  <si>
    <t>TABLERO MURAL PARA EL DOCENTE</t>
  </si>
  <si>
    <t>BALON BALONCESTO N 7</t>
  </si>
  <si>
    <t>BALON BALONCESTO N 6</t>
  </si>
  <si>
    <t>BALON BALONCESTO N 5</t>
  </si>
  <si>
    <t>PAR DE MALLAS DE BALONCESTO INMUNIZADAS N 7</t>
  </si>
  <si>
    <t>PAR</t>
  </si>
  <si>
    <t>BALON DE VOLEIBOL</t>
  </si>
  <si>
    <t>MALLA INMUNIZADA DE VOLEIBOL N 5</t>
  </si>
  <si>
    <t>BALON FUTBOL N 4</t>
  </si>
  <si>
    <t>PAR DE MALLAS INMUNIZADAS TIPO CABANA PARA MICROFUTBOL</t>
  </si>
  <si>
    <t>JUEGOS DE CANCHAS PREDEPORTIVAS</t>
  </si>
  <si>
    <t xml:space="preserve">BALON FUTBOL N 5 </t>
  </si>
  <si>
    <t>BALON DE FUTBOL DE SALON O FUTSALA</t>
  </si>
  <si>
    <t xml:space="preserve">MINITRAMP EDUCATIVO </t>
  </si>
  <si>
    <t>BANCO SUECO GRANDE</t>
  </si>
  <si>
    <t>VIGA DE EQUILIBRIO</t>
  </si>
  <si>
    <t>BOLAS PARA TENIS DE MESA POR 6 UNIDADES</t>
  </si>
  <si>
    <t>PQ</t>
  </si>
  <si>
    <t>MESA DE TENIS DE MESA CON MALLA</t>
  </si>
  <si>
    <t>RAQUETAS PARA TENIS DE MESA  2 UND</t>
  </si>
  <si>
    <t>CINTA METRICA POR 30 METROS</t>
  </si>
  <si>
    <t>COMPRESOR ELECTRICO</t>
  </si>
  <si>
    <t>PLATILLO DE SENALIZACION</t>
  </si>
  <si>
    <t>CRONOMETRO ELECTRONICO DIGITAL</t>
  </si>
  <si>
    <t xml:space="preserve">JUEGO TARJETAS ARBITRO PAQUETE POR 3 UNIDADES </t>
  </si>
  <si>
    <t>LAZO SALTO 120 CM</t>
  </si>
  <si>
    <t>LAZO SALTO 4 M</t>
  </si>
  <si>
    <t>LAZO SALTO 3 M</t>
  </si>
  <si>
    <t xml:space="preserve">PETOS DEPORTIVOS EN DIFERENTES COLORES TALLAS S M L </t>
  </si>
  <si>
    <t>PITO PROFESIONAL</t>
  </si>
  <si>
    <t>JUEGO DE TABLAS TACTICAS DEPORTIVAS POR 3 UNIDADES</t>
  </si>
  <si>
    <t>BASCULA DIGITAL PARA PERSONAS</t>
  </si>
  <si>
    <t>BANDA ELASTICA CON AGARRE</t>
  </si>
  <si>
    <t>TULA PARA BALONES X 10</t>
  </si>
  <si>
    <t>AROS HULA HULA</t>
  </si>
  <si>
    <t>CANECA TUNEL MULTICOLOR</t>
  </si>
  <si>
    <t>CUBO 40x40</t>
  </si>
  <si>
    <t>EQUIPO PSICOMOTOR</t>
  </si>
  <si>
    <t>PELOTA DE LETRAS CAUCHO N 5</t>
  </si>
  <si>
    <t>TACOS EDUCATIVOS PAQUETE POR 27 CUBOS</t>
  </si>
  <si>
    <t xml:space="preserve">PELOTA EN CAUCHO O VINILO INFLABLE </t>
  </si>
  <si>
    <t>BALON MEDICINAL 1 KG</t>
  </si>
  <si>
    <t>BALON MEDICINAL 2 Kg</t>
  </si>
  <si>
    <t>BALON MEDICINAL 3 Kg</t>
  </si>
  <si>
    <t>AJEDREZ BRAILLE</t>
  </si>
  <si>
    <t>BALÓN SONORO DE BALONCESTO</t>
  </si>
  <si>
    <t>BALÓN SONORO DE FÚTBOL NO. 5</t>
  </si>
  <si>
    <t>BALÓN SONORO DE GOALBALL</t>
  </si>
  <si>
    <t>ESCALERA DE COORDINACIÓN</t>
  </si>
  <si>
    <t>CONOS DE SEÑALIZACION</t>
  </si>
  <si>
    <t>PALETA PARA PATEO</t>
  </si>
  <si>
    <t>JUEGO DE SACO DE GOLPEO</t>
  </si>
  <si>
    <t>ALMOHADILLA DE PATADA</t>
  </si>
  <si>
    <t>MITONES</t>
  </si>
  <si>
    <t>KIT PROTECCIÓN PERSONAL</t>
  </si>
  <si>
    <t>ANALISIS DE VARIACION</t>
  </si>
  <si>
    <t>MEJOR ESCENARIO</t>
  </si>
  <si>
    <t>METODOLOGIA TUNEL</t>
  </si>
  <si>
    <t>CO1.PCCNTR.7105913 DE 2024</t>
  </si>
  <si>
    <t>CO1.PCCNTR.7105913 DE 2024 Indexación a 2025</t>
  </si>
  <si>
    <t>DESVIACION ESTANDAR</t>
  </si>
  <si>
    <t>COEFICIENTE DE VARIACION</t>
  </si>
  <si>
    <t>PROMEDIO PARA COEFICIENTE DE VARIACION</t>
  </si>
  <si>
    <t>LIMITE SUPERIOR</t>
  </si>
  <si>
    <t>LIMITE INFERIOR</t>
  </si>
  <si>
    <t>VALOR UNITARIO 2024</t>
  </si>
  <si>
    <t>Indexación a 2025 5,10%</t>
  </si>
  <si>
    <t>CO1.PCCNTR.7105913 DE 2024 
Indexación a 2025 5,10%</t>
  </si>
  <si>
    <t>Fecha de elaboración: 02/04/2026</t>
  </si>
  <si>
    <r>
      <t xml:space="preserve">OBJETO:  </t>
    </r>
    <r>
      <rPr>
        <sz val="8"/>
        <color rgb="FF000000"/>
        <rFont val="Arial"/>
        <family val="2"/>
      </rPr>
      <t>ADQUIRIR BANCOS DE ENERGÍA SOLAR Y EQUIPOS DE MEDICION PARA EL FORTALECIMIENTO DE LOS AMBIENTES DE FORMACION DE LAS INSTITUCIONES EDUCATIVAS DISTRITALES CONFORME A LAS NECESIDADES DE LA SECRETARÍA DE EDUCACIÓN DEL DISTRITO.</t>
    </r>
  </si>
  <si>
    <t>MSS</t>
  </si>
  <si>
    <t>XIMETRA</t>
  </si>
  <si>
    <t>INDUCTESA</t>
  </si>
  <si>
    <t>AGROCERCAS</t>
  </si>
  <si>
    <t>SYSTEM TECHNI</t>
  </si>
  <si>
    <t>JAIME VELA AMADO</t>
  </si>
  <si>
    <t>03 SMART CITIES S.A.S</t>
  </si>
  <si>
    <t>SOLINGENI S.A.S</t>
  </si>
  <si>
    <t>COEFICIENTE DE VARIACION (%)</t>
  </si>
  <si>
    <t>BANCO DE ENERGIA SOLAR.</t>
  </si>
  <si>
    <t>MULTIMETRO DIGITAL MULTIRANGO</t>
  </si>
  <si>
    <t>PINZA AMPERIMETRICA</t>
  </si>
  <si>
    <t>MEDIDOR DE IRRADANCIA</t>
  </si>
  <si>
    <t>Objeto:  ADQUIRIR IMPLEMENTOS DEPORTIVOS PARA EL DESARROLLO DE ACTIVIDADES DEPORTIVAS Y RECREATIVAS EN LAS INSTITUCIONES EDUCATIVAS DISTRITALES, DE ACUERDO CON LAS NECESIDADES IDENTIFICADAS POR PARTE DE LA SECRETARIA DE EDUCACIÓN DEL DISTRITO.</t>
  </si>
  <si>
    <t>VALORES OFERTADOS PROCESO SED-SA-SI-DDE-075-2024</t>
  </si>
  <si>
    <t>Indexación a 2025
La inflación en 2025 fue de 5,20%</t>
  </si>
  <si>
    <t>PROMEDIO VALORES OFERTADOS SED-SA-SI-DDE-070-2024</t>
  </si>
  <si>
    <t>Indexación a 2025 La inflacion en 2025 fue de 5,20%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</si>
</sst>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1" formatCode="_-* #,##0_-;\-* #,##0_-;_-* &quot;-&quot;_-;_-@_-"/>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_ &quot;$&quot;\ * #,##0_ ;_ &quot;$&quot;\ * \-#,##0_ ;_ &quot;$&quot;\ * &quot;-&quot;_ ;_ @_ "/>
    <numFmt numFmtId="167" formatCode="&quot;$&quot;\ #,##0"/>
    <numFmt numFmtId="168" formatCode="_-&quot;$&quot;\ * #,##0_-;\-&quot;$&quot;\ * #,##0_-;_-&quot;$&quot;\ * &quot;-&quot;??_-;_-@_-"/>
    <numFmt numFmtId="169" formatCode="_ &quot;$&quot;\ * #,##0.00_ ;_ &quot;$&quot;\ * \-#,##0.00_ ;_ &quot;$&quot;\ * &quot;-&quot;_ ;_ @_ "/>
    <numFmt numFmtId="170" formatCode="_(&quot;$&quot;\ * #,##0_);_(&quot;$&quot;\ * \(#,##0\);_(&quot;$&quot;\ * &quot;-&quot;_);_(@_)"/>
    <numFmt numFmtId="171" formatCode="_(&quot;$&quot;\ * #,##0.00_);_(&quot;$&quot;\ * \(#,##0.00\);_(&quot;$&quot;\ * &quot;-&quot;??_);_(@_)"/>
    <numFmt numFmtId="172" formatCode="#,##0.00\ \€"/>
    <numFmt numFmtId="173" formatCode="_-* #,##0_-;\-* #,##0_-;_-* &quot;-&quot;??_-;_-@_-"/>
  </numFmts>
  <fonts count="26" x14ac:knownFonts="1">
    <font>
      <sz val="11"/>
      <color theme="1"/>
      <name val="Calibri"/>
      <family val="2"/>
      <scheme val="minor"/>
    </font>
    <font>
      <sz val="10"/>
      <color theme="1"/>
      <name val="Arial"/>
      <family val="2"/>
    </font>
    <font>
      <sz val="10"/>
      <color theme="1"/>
      <name val="Verdana"/>
      <family val="2"/>
    </font>
    <font>
      <b/>
      <sz val="10"/>
      <color theme="1"/>
      <name val="Verdana"/>
      <family val="2"/>
    </font>
    <font>
      <b/>
      <sz val="14"/>
      <color theme="1"/>
      <name val="Verdana"/>
      <family val="2"/>
    </font>
    <font>
      <sz val="10"/>
      <name val="Arial"/>
      <family val="2"/>
    </font>
    <font>
      <sz val="11"/>
      <color theme="1"/>
      <name val="Calibri"/>
      <family val="2"/>
      <scheme val="minor"/>
    </font>
    <font>
      <sz val="8"/>
      <name val="Arial"/>
      <family val="2"/>
    </font>
    <font>
      <b/>
      <sz val="8"/>
      <color indexed="8"/>
      <name val="Arial"/>
      <family val="2"/>
    </font>
    <font>
      <b/>
      <sz val="8"/>
      <name val="Arial"/>
      <family val="2"/>
    </font>
    <font>
      <sz val="8"/>
      <color theme="1"/>
      <name val="Arial"/>
      <family val="2"/>
    </font>
    <font>
      <sz val="8"/>
      <color indexed="8"/>
      <name val="Arial"/>
      <family val="2"/>
    </font>
    <font>
      <b/>
      <sz val="8"/>
      <color theme="1"/>
      <name val="Arial"/>
      <family val="2"/>
    </font>
    <font>
      <sz val="8"/>
      <name val="Calibri"/>
      <family val="2"/>
      <scheme val="minor"/>
    </font>
    <font>
      <u/>
      <sz val="11"/>
      <color theme="10"/>
      <name val="Calibri"/>
      <family val="2"/>
      <scheme val="minor"/>
    </font>
    <font>
      <b/>
      <sz val="11"/>
      <color theme="1"/>
      <name val="Arial"/>
      <family val="2"/>
    </font>
    <font>
      <b/>
      <sz val="8"/>
      <color theme="0"/>
      <name val="Arial"/>
      <family val="2"/>
    </font>
    <font>
      <b/>
      <sz val="11"/>
      <color theme="1"/>
      <name val="Calibri"/>
      <family val="2"/>
      <scheme val="minor"/>
    </font>
    <font>
      <b/>
      <sz val="7"/>
      <name val="Arial"/>
      <family val="2"/>
    </font>
    <font>
      <b/>
      <sz val="7"/>
      <color indexed="8"/>
      <name val="Arial"/>
      <family val="2"/>
    </font>
    <font>
      <sz val="7"/>
      <color indexed="8"/>
      <name val="Arial"/>
      <family val="2"/>
    </font>
    <font>
      <sz val="8"/>
      <color rgb="FF000000"/>
      <name val="Arial"/>
      <family val="2"/>
    </font>
    <font>
      <sz val="8"/>
      <color rgb="FFFF0000"/>
      <name val="Arial"/>
      <family val="2"/>
    </font>
    <font>
      <b/>
      <sz val="9"/>
      <color indexed="81"/>
      <name val="Tahoma"/>
      <family val="2"/>
    </font>
    <font>
      <sz val="9"/>
      <color indexed="81"/>
      <name val="Tahoma"/>
      <charset val="1"/>
    </font>
    <font>
      <b/>
      <sz val="9"/>
      <color indexed="81"/>
      <name val="Tahoma"/>
      <charset val="1"/>
    </font>
  </fonts>
  <fills count="21">
    <fill>
      <patternFill patternType="none"/>
    </fill>
    <fill>
      <patternFill patternType="gray125"/>
    </fill>
    <fill>
      <patternFill patternType="solid">
        <fgColor rgb="FFDBE5F1"/>
        <bgColor indexed="64"/>
      </patternFill>
    </fill>
    <fill>
      <patternFill patternType="solid">
        <fgColor rgb="FF808080"/>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DAEEF3"/>
        <bgColor indexed="64"/>
      </patternFill>
    </fill>
    <fill>
      <patternFill patternType="solid">
        <fgColor rgb="FFDDD9C4"/>
        <bgColor indexed="64"/>
      </patternFill>
    </fill>
    <fill>
      <patternFill patternType="solid">
        <fgColor theme="4" tint="0.79998168889431442"/>
        <bgColor indexed="64"/>
      </patternFill>
    </fill>
    <fill>
      <patternFill patternType="solid">
        <fgColor rgb="FF0070C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7" tint="-0.249977111117893"/>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rgb="FFC00000"/>
        <bgColor indexed="64"/>
      </patternFill>
    </fill>
    <fill>
      <patternFill patternType="solid">
        <fgColor theme="5" tint="0.39997558519241921"/>
        <bgColor indexed="64"/>
      </patternFill>
    </fill>
    <fill>
      <patternFill patternType="solid">
        <fgColor theme="8" tint="0.39997558519241921"/>
        <bgColor indexed="64"/>
      </patternFill>
    </fill>
  </fills>
  <borders count="38">
    <border>
      <left/>
      <right/>
      <top/>
      <bottom/>
      <diagonal/>
    </border>
    <border>
      <left style="thin">
        <color auto="1"/>
      </left>
      <right style="thin">
        <color auto="1"/>
      </right>
      <top style="thin">
        <color auto="1"/>
      </top>
      <bottom style="thin">
        <color auto="1"/>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right style="thin">
        <color indexed="64"/>
      </right>
      <top style="thin">
        <color indexed="64"/>
      </top>
      <bottom style="medium">
        <color indexed="64"/>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97">
    <xf numFmtId="0" fontId="0" fillId="0" borderId="0"/>
    <xf numFmtId="0" fontId="1" fillId="0" borderId="0"/>
    <xf numFmtId="49" fontId="2" fillId="0" borderId="0" applyFill="0" applyBorder="0" applyProtection="0">
      <alignment horizontal="left" vertical="center"/>
    </xf>
    <xf numFmtId="3" fontId="2" fillId="0" borderId="0" applyFill="0" applyBorder="0" applyProtection="0">
      <alignment horizontal="right" vertical="center"/>
    </xf>
    <xf numFmtId="165" fontId="1" fillId="0" borderId="0" applyFont="0" applyFill="0" applyBorder="0" applyAlignment="0" applyProtection="0"/>
    <xf numFmtId="0" fontId="3" fillId="2" borderId="0" applyNumberFormat="0" applyBorder="0" applyProtection="0">
      <alignment horizontal="center" vertical="center"/>
    </xf>
    <xf numFmtId="0" fontId="4" fillId="3" borderId="1" applyNumberFormat="0" applyProtection="0">
      <alignment horizontal="left" vertical="center"/>
    </xf>
    <xf numFmtId="0" fontId="5" fillId="0" borderId="0"/>
    <xf numFmtId="41" fontId="6" fillId="0" borderId="0" applyFont="0" applyFill="0" applyBorder="0" applyAlignment="0" applyProtection="0"/>
    <xf numFmtId="164" fontId="6" fillId="0" borderId="0" applyFont="0" applyFill="0" applyBorder="0" applyAlignment="0" applyProtection="0"/>
    <xf numFmtId="166"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9" fontId="5" fillId="0" borderId="0" applyFont="0" applyFill="0" applyBorder="0" applyAlignment="0" applyProtection="0"/>
    <xf numFmtId="44" fontId="6" fillId="0" borderId="0" applyFont="0" applyFill="0" applyBorder="0" applyAlignment="0" applyProtection="0"/>
    <xf numFmtId="9" fontId="1" fillId="0" borderId="0" applyFont="0" applyFill="0" applyBorder="0" applyAlignment="0" applyProtection="0"/>
    <xf numFmtId="171"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4" fillId="3" borderId="5" applyNumberFormat="0" applyProtection="0">
      <alignment horizontal="left" vertical="center"/>
    </xf>
    <xf numFmtId="0" fontId="3" fillId="7" borderId="0" applyNumberFormat="0" applyBorder="0" applyProtection="0">
      <alignment horizontal="center" vertical="center"/>
    </xf>
    <xf numFmtId="0" fontId="3" fillId="3" borderId="0" applyNumberFormat="0" applyBorder="0" applyProtection="0">
      <alignment horizontal="center" vertical="center" wrapText="1"/>
    </xf>
    <xf numFmtId="0" fontId="3" fillId="3" borderId="0" applyNumberFormat="0" applyBorder="0" applyProtection="0">
      <alignment horizontal="right" vertical="center" wrapText="1"/>
    </xf>
    <xf numFmtId="0" fontId="3" fillId="8" borderId="0" applyNumberFormat="0" applyBorder="0" applyProtection="0">
      <alignment horizontal="center" vertical="center" wrapText="1"/>
    </xf>
    <xf numFmtId="0" fontId="2" fillId="8" borderId="0" applyNumberFormat="0" applyBorder="0" applyProtection="0">
      <alignment horizontal="right" vertical="center" wrapText="1"/>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72"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4" fontId="2" fillId="0" borderId="0" applyFill="0" applyBorder="0" applyProtection="0">
      <alignment horizontal="right" vertical="center"/>
    </xf>
    <xf numFmtId="0" fontId="2" fillId="0" borderId="5" applyNumberFormat="0" applyFill="0" applyProtection="0">
      <alignment horizontal="left" vertical="center"/>
    </xf>
    <xf numFmtId="172" fontId="2" fillId="0" borderId="5" applyFill="0" applyProtection="0">
      <alignment horizontal="right" vertical="center"/>
    </xf>
    <xf numFmtId="3" fontId="2" fillId="0" borderId="5" applyFill="0" applyProtection="0">
      <alignment horizontal="right" vertical="center"/>
    </xf>
    <xf numFmtId="4" fontId="2" fillId="0" borderId="5" applyFill="0" applyProtection="0">
      <alignment horizontal="right" vertical="center"/>
    </xf>
    <xf numFmtId="0" fontId="1" fillId="0" borderId="5" applyNumberFormat="0" applyFont="0" applyFill="0" applyAlignment="0" applyProtection="0"/>
    <xf numFmtId="0" fontId="6" fillId="0" borderId="0"/>
    <xf numFmtId="0" fontId="6" fillId="0" borderId="0"/>
    <xf numFmtId="44" fontId="1" fillId="0" borderId="0" applyFont="0" applyFill="0" applyBorder="0" applyAlignment="0" applyProtection="0"/>
    <xf numFmtId="0" fontId="1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88">
    <xf numFmtId="0" fontId="0" fillId="0" borderId="0" xfId="0"/>
    <xf numFmtId="0" fontId="7" fillId="0" borderId="0" xfId="0" applyFont="1"/>
    <xf numFmtId="0" fontId="7" fillId="4" borderId="0" xfId="0" applyFont="1" applyFill="1"/>
    <xf numFmtId="0" fontId="7" fillId="0" borderId="0" xfId="0" applyFont="1" applyAlignment="1">
      <alignment horizontal="center"/>
    </xf>
    <xf numFmtId="0" fontId="7" fillId="4" borderId="0" xfId="0" applyFont="1" applyFill="1" applyAlignment="1">
      <alignment vertical="center" wrapText="1"/>
    </xf>
    <xf numFmtId="0" fontId="7" fillId="4" borderId="0" xfId="0" applyFont="1" applyFill="1" applyAlignment="1">
      <alignment horizontal="left" vertical="center" wrapText="1"/>
    </xf>
    <xf numFmtId="0" fontId="7" fillId="4" borderId="2" xfId="0" applyFont="1" applyFill="1" applyBorder="1" applyAlignment="1">
      <alignment vertical="center" wrapText="1"/>
    </xf>
    <xf numFmtId="0" fontId="7" fillId="4" borderId="4" xfId="0" applyFont="1" applyFill="1" applyBorder="1" applyAlignment="1">
      <alignment vertical="center" wrapText="1"/>
    </xf>
    <xf numFmtId="0" fontId="7" fillId="4" borderId="6" xfId="0" applyFont="1" applyFill="1" applyBorder="1" applyAlignment="1">
      <alignment vertical="center" wrapText="1"/>
    </xf>
    <xf numFmtId="3" fontId="7" fillId="4" borderId="2" xfId="0" applyNumberFormat="1" applyFont="1" applyFill="1" applyBorder="1" applyAlignment="1">
      <alignment horizontal="center" vertical="center" wrapText="1"/>
    </xf>
    <xf numFmtId="0" fontId="7" fillId="4" borderId="5" xfId="7" applyFont="1" applyFill="1" applyBorder="1" applyAlignment="1">
      <alignment horizontal="center" vertical="center" wrapText="1"/>
    </xf>
    <xf numFmtId="0" fontId="10" fillId="4" borderId="0" xfId="0" applyFont="1" applyFill="1"/>
    <xf numFmtId="3" fontId="10" fillId="4" borderId="0" xfId="0" applyNumberFormat="1" applyFont="1" applyFill="1" applyAlignment="1">
      <alignment horizontal="center" wrapText="1"/>
    </xf>
    <xf numFmtId="0" fontId="12" fillId="0" borderId="0" xfId="0" applyFont="1" applyAlignment="1">
      <alignment horizontal="center"/>
    </xf>
    <xf numFmtId="166" fontId="10" fillId="0" borderId="0" xfId="0" applyNumberFormat="1" applyFont="1"/>
    <xf numFmtId="0" fontId="10" fillId="0" borderId="0" xfId="0" applyFont="1"/>
    <xf numFmtId="3" fontId="10" fillId="0" borderId="0" xfId="0" applyNumberFormat="1" applyFont="1" applyAlignment="1">
      <alignment horizontal="center" wrapText="1"/>
    </xf>
    <xf numFmtId="41" fontId="9" fillId="4" borderId="0" xfId="8" applyFont="1" applyFill="1" applyBorder="1" applyAlignment="1">
      <alignment horizontal="center" vertical="center" wrapText="1"/>
    </xf>
    <xf numFmtId="0" fontId="15" fillId="0" borderId="0" xfId="0" applyFont="1"/>
    <xf numFmtId="167" fontId="10" fillId="4" borderId="0" xfId="0" applyNumberFormat="1" applyFont="1" applyFill="1"/>
    <xf numFmtId="167" fontId="11" fillId="4" borderId="5" xfId="0" applyNumberFormat="1" applyFont="1" applyFill="1" applyBorder="1" applyAlignment="1">
      <alignment horizontal="right" vertical="center" wrapText="1"/>
    </xf>
    <xf numFmtId="0" fontId="9" fillId="4" borderId="7" xfId="0" applyFont="1" applyFill="1" applyBorder="1" applyAlignment="1">
      <alignment horizontal="center" vertical="center" wrapText="1"/>
    </xf>
    <xf numFmtId="41" fontId="9" fillId="4" borderId="7" xfId="8"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11" fillId="4" borderId="3" xfId="0" applyFont="1" applyFill="1" applyBorder="1" applyAlignment="1">
      <alignment horizontal="left" vertical="center" wrapText="1"/>
    </xf>
    <xf numFmtId="0" fontId="11" fillId="4" borderId="0" xfId="0" applyFont="1" applyFill="1" applyAlignment="1">
      <alignment horizontal="left" vertical="center" wrapText="1"/>
    </xf>
    <xf numFmtId="0" fontId="10" fillId="0" borderId="0" xfId="0" applyFont="1" applyAlignment="1">
      <alignment horizontal="left" vertical="center" wrapText="1"/>
    </xf>
    <xf numFmtId="166" fontId="11" fillId="0" borderId="0" xfId="0" applyNumberFormat="1" applyFont="1" applyAlignment="1">
      <alignment horizontal="right" vertical="center" wrapText="1"/>
    </xf>
    <xf numFmtId="166" fontId="11" fillId="4" borderId="0" xfId="0" applyNumberFormat="1" applyFont="1" applyFill="1" applyAlignment="1">
      <alignment horizontal="right" vertical="center" wrapText="1"/>
    </xf>
    <xf numFmtId="0" fontId="10" fillId="4" borderId="0" xfId="0" applyFont="1" applyFill="1" applyAlignment="1">
      <alignment horizontal="center" vertical="center"/>
    </xf>
    <xf numFmtId="0" fontId="10" fillId="0" borderId="0" xfId="0" applyFont="1" applyAlignment="1">
      <alignment horizontal="center" vertical="center"/>
    </xf>
    <xf numFmtId="0" fontId="10" fillId="4" borderId="0" xfId="0" applyFont="1" applyFill="1" applyAlignment="1">
      <alignment horizontal="center"/>
    </xf>
    <xf numFmtId="0" fontId="7" fillId="4" borderId="2" xfId="0" applyFont="1" applyFill="1" applyBorder="1" applyAlignment="1">
      <alignment horizontal="center" vertical="center" wrapText="1"/>
    </xf>
    <xf numFmtId="0" fontId="11" fillId="4" borderId="0" xfId="0" applyFont="1" applyFill="1" applyAlignment="1">
      <alignment horizontal="center" vertical="center" wrapText="1"/>
    </xf>
    <xf numFmtId="0" fontId="10" fillId="0" borderId="0" xfId="0" applyFont="1" applyAlignment="1">
      <alignment horizontal="center"/>
    </xf>
    <xf numFmtId="0" fontId="10" fillId="4" borderId="15" xfId="0" applyFont="1" applyFill="1" applyBorder="1" applyAlignment="1">
      <alignment horizontal="center" vertical="center"/>
    </xf>
    <xf numFmtId="0" fontId="10" fillId="4" borderId="16" xfId="0" applyFont="1" applyFill="1" applyBorder="1"/>
    <xf numFmtId="0" fontId="10" fillId="4" borderId="16" xfId="0" applyFont="1" applyFill="1" applyBorder="1" applyAlignment="1">
      <alignment horizontal="center"/>
    </xf>
    <xf numFmtId="168" fontId="10" fillId="4" borderId="0" xfId="14" applyNumberFormat="1" applyFont="1" applyFill="1" applyAlignment="1">
      <alignment horizontal="center" wrapText="1"/>
    </xf>
    <xf numFmtId="168" fontId="7" fillId="4" borderId="2" xfId="14" applyNumberFormat="1" applyFont="1" applyFill="1" applyBorder="1" applyAlignment="1">
      <alignment horizontal="center" vertical="center" wrapText="1"/>
    </xf>
    <xf numFmtId="168" fontId="11" fillId="4" borderId="0" xfId="14" applyNumberFormat="1" applyFont="1" applyFill="1" applyAlignment="1">
      <alignment horizontal="center" vertical="center" wrapText="1"/>
    </xf>
    <xf numFmtId="168" fontId="10" fillId="0" borderId="5" xfId="14" applyNumberFormat="1" applyFont="1" applyBorder="1" applyAlignment="1">
      <alignment horizontal="center"/>
    </xf>
    <xf numFmtId="168" fontId="10" fillId="0" borderId="5" xfId="14" applyNumberFormat="1" applyFont="1" applyBorder="1" applyAlignment="1">
      <alignment horizontal="center" vertical="center" wrapText="1"/>
    </xf>
    <xf numFmtId="168" fontId="10" fillId="4" borderId="0" xfId="14" applyNumberFormat="1" applyFont="1" applyFill="1" applyBorder="1" applyAlignment="1">
      <alignment horizontal="center" wrapText="1"/>
    </xf>
    <xf numFmtId="168" fontId="10" fillId="0" borderId="0" xfId="14" applyNumberFormat="1" applyFont="1" applyAlignment="1">
      <alignment horizontal="center" wrapText="1"/>
    </xf>
    <xf numFmtId="169" fontId="11" fillId="4" borderId="5" xfId="0" applyNumberFormat="1" applyFont="1" applyFill="1" applyBorder="1" applyAlignment="1">
      <alignment horizontal="right" vertical="center" wrapText="1"/>
    </xf>
    <xf numFmtId="166" fontId="11" fillId="0" borderId="5" xfId="0" applyNumberFormat="1" applyFont="1" applyBorder="1" applyAlignment="1">
      <alignment horizontal="right" vertical="center" wrapText="1"/>
    </xf>
    <xf numFmtId="166" fontId="11" fillId="4" borderId="5" xfId="0" applyNumberFormat="1" applyFont="1" applyFill="1" applyBorder="1" applyAlignment="1">
      <alignment horizontal="right" vertical="center" wrapText="1"/>
    </xf>
    <xf numFmtId="168" fontId="10" fillId="4" borderId="16" xfId="14" applyNumberFormat="1" applyFont="1" applyFill="1" applyBorder="1" applyAlignment="1">
      <alignment horizontal="center" wrapText="1"/>
    </xf>
    <xf numFmtId="166" fontId="11" fillId="0" borderId="16" xfId="0" applyNumberFormat="1" applyFont="1" applyBorder="1" applyAlignment="1">
      <alignment horizontal="right" vertical="center" wrapText="1"/>
    </xf>
    <xf numFmtId="166" fontId="11" fillId="4" borderId="16" xfId="0" applyNumberFormat="1" applyFont="1" applyFill="1" applyBorder="1" applyAlignment="1">
      <alignment horizontal="right" vertical="center" wrapText="1"/>
    </xf>
    <xf numFmtId="167" fontId="12" fillId="4" borderId="11" xfId="0" applyNumberFormat="1" applyFont="1" applyFill="1" applyBorder="1"/>
    <xf numFmtId="0" fontId="10" fillId="4" borderId="19" xfId="0" applyFont="1" applyFill="1" applyBorder="1"/>
    <xf numFmtId="167" fontId="11" fillId="0" borderId="5" xfId="0" applyNumberFormat="1" applyFont="1" applyBorder="1" applyAlignment="1">
      <alignment horizontal="right" vertical="center" wrapText="1"/>
    </xf>
    <xf numFmtId="167" fontId="11" fillId="6" borderId="5" xfId="0" applyNumberFormat="1" applyFont="1" applyFill="1" applyBorder="1" applyAlignment="1">
      <alignment horizontal="right" vertical="center" wrapText="1"/>
    </xf>
    <xf numFmtId="169" fontId="11" fillId="0" borderId="5" xfId="0" applyNumberFormat="1" applyFont="1" applyBorder="1" applyAlignment="1">
      <alignment horizontal="right" vertical="center" wrapText="1"/>
    </xf>
    <xf numFmtId="168" fontId="10" fillId="0" borderId="0" xfId="14" applyNumberFormat="1" applyFont="1" applyFill="1" applyAlignment="1">
      <alignment horizontal="center" wrapText="1"/>
    </xf>
    <xf numFmtId="168" fontId="7" fillId="0" borderId="2" xfId="14" applyNumberFormat="1" applyFont="1" applyFill="1" applyBorder="1" applyAlignment="1">
      <alignment horizontal="center" vertical="center" wrapText="1"/>
    </xf>
    <xf numFmtId="168" fontId="11" fillId="0" borderId="0" xfId="14" applyNumberFormat="1" applyFont="1" applyFill="1" applyAlignment="1">
      <alignment horizontal="center" vertical="center" wrapText="1"/>
    </xf>
    <xf numFmtId="168" fontId="10" fillId="0" borderId="16" xfId="14" applyNumberFormat="1" applyFont="1" applyFill="1" applyBorder="1" applyAlignment="1">
      <alignment horizontal="center" wrapText="1"/>
    </xf>
    <xf numFmtId="168" fontId="10" fillId="0" borderId="0" xfId="14" applyNumberFormat="1" applyFont="1" applyFill="1" applyBorder="1" applyAlignment="1">
      <alignment horizontal="center" wrapText="1"/>
    </xf>
    <xf numFmtId="0" fontId="7" fillId="0" borderId="5" xfId="7" applyFont="1" applyBorder="1" applyAlignment="1">
      <alignment vertical="center" wrapText="1"/>
    </xf>
    <xf numFmtId="0" fontId="10" fillId="0" borderId="16" xfId="0" applyFont="1" applyBorder="1"/>
    <xf numFmtId="167" fontId="12" fillId="4" borderId="20" xfId="0" applyNumberFormat="1" applyFont="1" applyFill="1" applyBorder="1"/>
    <xf numFmtId="3" fontId="10" fillId="4" borderId="5" xfId="0" applyNumberFormat="1" applyFont="1" applyFill="1" applyBorder="1" applyAlignment="1">
      <alignment horizontal="center"/>
    </xf>
    <xf numFmtId="3" fontId="10" fillId="4" borderId="5" xfId="57" applyNumberFormat="1" applyFont="1" applyFill="1" applyBorder="1" applyAlignment="1">
      <alignment horizontal="center" vertical="center" wrapText="1"/>
    </xf>
    <xf numFmtId="169" fontId="11" fillId="6" borderId="5" xfId="0" applyNumberFormat="1" applyFont="1" applyFill="1" applyBorder="1" applyAlignment="1">
      <alignment horizontal="right" vertical="center" wrapText="1"/>
    </xf>
    <xf numFmtId="4" fontId="10" fillId="4" borderId="0" xfId="0" applyNumberFormat="1" applyFont="1" applyFill="1"/>
    <xf numFmtId="0" fontId="9" fillId="5" borderId="17" xfId="7" applyFont="1" applyFill="1" applyBorder="1" applyAlignment="1">
      <alignment horizontal="center" vertical="center" wrapText="1"/>
    </xf>
    <xf numFmtId="0" fontId="8" fillId="0" borderId="5" xfId="0" applyFont="1" applyBorder="1" applyAlignment="1">
      <alignment horizontal="center" vertical="center" wrapText="1"/>
    </xf>
    <xf numFmtId="3" fontId="8" fillId="0" borderId="5" xfId="0" applyNumberFormat="1" applyFont="1" applyBorder="1" applyAlignment="1">
      <alignment horizontal="center" vertical="center" wrapText="1"/>
    </xf>
    <xf numFmtId="168" fontId="8" fillId="0" borderId="5" xfId="14" applyNumberFormat="1" applyFont="1" applyBorder="1" applyAlignment="1">
      <alignment horizontal="center" vertical="center" wrapText="1"/>
    </xf>
    <xf numFmtId="168" fontId="8" fillId="0" borderId="5" xfId="14" applyNumberFormat="1"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11" borderId="5" xfId="0" applyFont="1" applyFill="1" applyBorder="1" applyAlignment="1">
      <alignment horizontal="center" vertical="center" wrapText="1"/>
    </xf>
    <xf numFmtId="0" fontId="10" fillId="4" borderId="5" xfId="0" applyFont="1" applyFill="1" applyBorder="1" applyAlignment="1">
      <alignment horizontal="center" vertical="center"/>
    </xf>
    <xf numFmtId="0" fontId="7" fillId="0" borderId="5" xfId="7" applyFont="1" applyBorder="1" applyAlignment="1">
      <alignment horizontal="center" vertical="center" wrapText="1"/>
    </xf>
    <xf numFmtId="168" fontId="10" fillId="0" borderId="5" xfId="14" applyNumberFormat="1" applyFont="1" applyFill="1" applyBorder="1" applyAlignment="1">
      <alignment horizontal="center" vertical="center" wrapText="1"/>
    </xf>
    <xf numFmtId="0" fontId="7" fillId="4" borderId="5" xfId="7" applyFont="1" applyFill="1" applyBorder="1" applyAlignment="1">
      <alignment vertical="center" wrapText="1"/>
    </xf>
    <xf numFmtId="0" fontId="9" fillId="4" borderId="0" xfId="0" applyFont="1" applyFill="1" applyAlignment="1">
      <alignment horizontal="center" vertical="center" wrapText="1"/>
    </xf>
    <xf numFmtId="3" fontId="10" fillId="0" borderId="5" xfId="57" applyNumberFormat="1" applyFont="1" applyBorder="1" applyAlignment="1">
      <alignment horizontal="center" vertical="center" wrapText="1"/>
    </xf>
    <xf numFmtId="3" fontId="10" fillId="0" borderId="16" xfId="0" applyNumberFormat="1" applyFont="1" applyBorder="1" applyAlignment="1">
      <alignment horizontal="center" wrapText="1"/>
    </xf>
    <xf numFmtId="0" fontId="8" fillId="4" borderId="26" xfId="0" applyFont="1" applyFill="1" applyBorder="1" applyAlignment="1">
      <alignment horizontal="center" vertical="center" wrapText="1"/>
    </xf>
    <xf numFmtId="0" fontId="10" fillId="4" borderId="5" xfId="14" applyNumberFormat="1" applyFont="1" applyFill="1" applyBorder="1" applyAlignment="1">
      <alignment horizontal="center" vertical="center"/>
    </xf>
    <xf numFmtId="0" fontId="10" fillId="4" borderId="5" xfId="14" applyNumberFormat="1" applyFont="1" applyFill="1" applyBorder="1" applyAlignment="1">
      <alignment horizontal="center" vertical="center" wrapText="1"/>
    </xf>
    <xf numFmtId="0" fontId="10" fillId="0" borderId="5" xfId="14" applyNumberFormat="1" applyFont="1" applyBorder="1" applyAlignment="1">
      <alignment horizontal="center" vertical="center" wrapText="1"/>
    </xf>
    <xf numFmtId="0" fontId="10" fillId="0" borderId="16" xfId="14" applyNumberFormat="1" applyFont="1" applyBorder="1" applyAlignment="1">
      <alignment horizontal="center" vertical="center" wrapText="1"/>
    </xf>
    <xf numFmtId="0" fontId="9" fillId="13" borderId="18" xfId="7" applyFont="1" applyFill="1" applyBorder="1" applyAlignment="1">
      <alignment horizontal="center" vertical="center" wrapText="1"/>
    </xf>
    <xf numFmtId="173" fontId="10" fillId="4" borderId="5" xfId="58" applyNumberFormat="1" applyFont="1" applyFill="1" applyBorder="1" applyAlignment="1">
      <alignment horizontal="center" vertical="center"/>
    </xf>
    <xf numFmtId="173" fontId="10" fillId="4" borderId="5" xfId="58" applyNumberFormat="1" applyFont="1" applyFill="1" applyBorder="1" applyAlignment="1">
      <alignment horizontal="center" vertical="center" wrapText="1"/>
    </xf>
    <xf numFmtId="173" fontId="10" fillId="0" borderId="5" xfId="58" applyNumberFormat="1" applyFont="1" applyBorder="1" applyAlignment="1">
      <alignment horizontal="center" vertical="center" wrapText="1"/>
    </xf>
    <xf numFmtId="173" fontId="10" fillId="0" borderId="19" xfId="58" applyNumberFormat="1" applyFont="1" applyBorder="1" applyAlignment="1">
      <alignment horizontal="center" vertical="center" wrapText="1"/>
    </xf>
    <xf numFmtId="173" fontId="10" fillId="0" borderId="27" xfId="58" applyNumberFormat="1" applyFont="1" applyBorder="1" applyAlignment="1">
      <alignment horizontal="center" vertical="center" wrapText="1"/>
    </xf>
    <xf numFmtId="3" fontId="19" fillId="0" borderId="29" xfId="0" applyNumberFormat="1" applyFont="1" applyBorder="1" applyAlignment="1">
      <alignment horizontal="center" vertical="center" wrapText="1"/>
    </xf>
    <xf numFmtId="0" fontId="19" fillId="4" borderId="29" xfId="0" applyFont="1" applyFill="1" applyBorder="1" applyAlignment="1">
      <alignment horizontal="center" vertical="center" wrapText="1"/>
    </xf>
    <xf numFmtId="3" fontId="19" fillId="14" borderId="29" xfId="0" applyNumberFormat="1" applyFont="1" applyFill="1" applyBorder="1" applyAlignment="1">
      <alignment horizontal="center" vertical="center" wrapText="1"/>
    </xf>
    <xf numFmtId="0" fontId="19" fillId="14" borderId="29" xfId="0" applyFont="1" applyFill="1" applyBorder="1" applyAlignment="1">
      <alignment horizontal="center" vertical="center" wrapText="1"/>
    </xf>
    <xf numFmtId="9" fontId="10" fillId="4" borderId="5" xfId="59" applyFont="1" applyFill="1" applyBorder="1" applyAlignment="1">
      <alignment horizontal="center" vertical="center"/>
    </xf>
    <xf numFmtId="173" fontId="10" fillId="15" borderId="5" xfId="58" applyNumberFormat="1" applyFont="1" applyFill="1" applyBorder="1" applyAlignment="1">
      <alignment horizontal="center" vertical="center" wrapText="1"/>
    </xf>
    <xf numFmtId="173" fontId="10" fillId="15" borderId="5" xfId="58" applyNumberFormat="1" applyFont="1" applyFill="1" applyBorder="1" applyAlignment="1">
      <alignment horizontal="center" vertical="center"/>
    </xf>
    <xf numFmtId="166" fontId="20" fillId="0" borderId="28" xfId="0" applyNumberFormat="1" applyFont="1" applyBorder="1" applyAlignment="1">
      <alignment horizontal="right" vertical="center" wrapText="1"/>
    </xf>
    <xf numFmtId="173" fontId="10" fillId="0" borderId="5" xfId="58" applyNumberFormat="1" applyFont="1" applyFill="1" applyBorder="1" applyAlignment="1">
      <alignment horizontal="center" vertical="center"/>
    </xf>
    <xf numFmtId="9" fontId="10" fillId="0" borderId="5" xfId="59" applyFont="1" applyFill="1" applyBorder="1" applyAlignment="1">
      <alignment horizontal="center" vertical="center"/>
    </xf>
    <xf numFmtId="173" fontId="10" fillId="0" borderId="5" xfId="58" applyNumberFormat="1" applyFont="1" applyFill="1" applyBorder="1" applyAlignment="1">
      <alignment horizontal="center" vertical="center" wrapText="1"/>
    </xf>
    <xf numFmtId="173" fontId="10" fillId="19" borderId="5" xfId="58" applyNumberFormat="1" applyFont="1" applyFill="1" applyBorder="1" applyAlignment="1">
      <alignment horizontal="center" vertical="center"/>
    </xf>
    <xf numFmtId="173" fontId="10" fillId="19" borderId="5" xfId="58" applyNumberFormat="1" applyFont="1" applyFill="1" applyBorder="1" applyAlignment="1">
      <alignment horizontal="center" vertical="center" wrapText="1"/>
    </xf>
    <xf numFmtId="166" fontId="11" fillId="12" borderId="5" xfId="0" applyNumberFormat="1" applyFont="1" applyFill="1" applyBorder="1" applyAlignment="1">
      <alignment horizontal="right" vertical="center" wrapText="1"/>
    </xf>
    <xf numFmtId="173" fontId="10" fillId="18" borderId="5" xfId="58" applyNumberFormat="1" applyFont="1" applyFill="1" applyBorder="1" applyAlignment="1">
      <alignment horizontal="center" vertical="center"/>
    </xf>
    <xf numFmtId="168" fontId="8" fillId="18" borderId="5" xfId="14" applyNumberFormat="1" applyFont="1" applyFill="1" applyBorder="1" applyAlignment="1">
      <alignment horizontal="center" vertical="center" wrapText="1"/>
    </xf>
    <xf numFmtId="167" fontId="11" fillId="18" borderId="5" xfId="0" applyNumberFormat="1" applyFont="1" applyFill="1" applyBorder="1" applyAlignment="1">
      <alignment horizontal="right" vertical="center" wrapText="1"/>
    </xf>
    <xf numFmtId="173" fontId="10" fillId="0" borderId="20" xfId="58" applyNumberFormat="1" applyFont="1" applyBorder="1" applyAlignment="1">
      <alignment horizontal="center" vertical="center" wrapText="1"/>
    </xf>
    <xf numFmtId="168" fontId="8" fillId="20" borderId="5" xfId="14" applyNumberFormat="1" applyFont="1" applyFill="1" applyBorder="1" applyAlignment="1">
      <alignment horizontal="center" vertical="center" wrapText="1"/>
    </xf>
    <xf numFmtId="173" fontId="11" fillId="4" borderId="5" xfId="58" applyNumberFormat="1" applyFont="1" applyFill="1" applyBorder="1" applyAlignment="1">
      <alignment horizontal="right" vertical="center" wrapText="1"/>
    </xf>
    <xf numFmtId="173" fontId="11" fillId="0" borderId="5" xfId="58" applyNumberFormat="1" applyFont="1" applyFill="1" applyBorder="1" applyAlignment="1">
      <alignment horizontal="right" vertical="center" wrapText="1"/>
    </xf>
    <xf numFmtId="9" fontId="10" fillId="4" borderId="0" xfId="59" applyFont="1" applyFill="1" applyAlignment="1">
      <alignment horizontal="center" wrapText="1"/>
    </xf>
    <xf numFmtId="9" fontId="10" fillId="4" borderId="0" xfId="59" applyFont="1" applyFill="1" applyBorder="1" applyAlignment="1">
      <alignment horizontal="center" wrapText="1"/>
    </xf>
    <xf numFmtId="0" fontId="10" fillId="0" borderId="19" xfId="14" applyNumberFormat="1" applyFont="1" applyBorder="1" applyAlignment="1">
      <alignment horizontal="center" vertical="center" wrapText="1"/>
    </xf>
    <xf numFmtId="6" fontId="10" fillId="4" borderId="5" xfId="14" applyNumberFormat="1" applyFont="1" applyFill="1" applyBorder="1" applyAlignment="1">
      <alignment horizontal="right" vertical="center"/>
    </xf>
    <xf numFmtId="0" fontId="9" fillId="13" borderId="32" xfId="7" applyFont="1" applyFill="1" applyBorder="1" applyAlignment="1">
      <alignment horizontal="center" vertical="center" wrapText="1"/>
    </xf>
    <xf numFmtId="168" fontId="10" fillId="0" borderId="5" xfId="64" applyNumberFormat="1" applyFont="1" applyBorder="1" applyAlignment="1">
      <alignment horizontal="center"/>
    </xf>
    <xf numFmtId="168" fontId="10" fillId="0" borderId="5" xfId="60" applyNumberFormat="1" applyFont="1" applyBorder="1" applyAlignment="1">
      <alignment horizontal="center"/>
    </xf>
    <xf numFmtId="168" fontId="10" fillId="0" borderId="5" xfId="91" applyNumberFormat="1" applyFont="1" applyBorder="1" applyAlignment="1">
      <alignment horizontal="center"/>
    </xf>
    <xf numFmtId="168" fontId="10" fillId="0" borderId="5" xfId="70" applyNumberFormat="1" applyFont="1" applyBorder="1" applyAlignment="1">
      <alignment horizontal="center"/>
    </xf>
    <xf numFmtId="168" fontId="10" fillId="0" borderId="5" xfId="72" applyNumberFormat="1" applyFont="1" applyBorder="1" applyAlignment="1">
      <alignment horizontal="center"/>
    </xf>
    <xf numFmtId="168" fontId="10" fillId="0" borderId="5" xfId="90" applyNumberFormat="1" applyFont="1" applyBorder="1" applyAlignment="1">
      <alignment horizontal="center"/>
    </xf>
    <xf numFmtId="168" fontId="10" fillId="0" borderId="5" xfId="71" applyNumberFormat="1" applyFont="1" applyBorder="1" applyAlignment="1">
      <alignment horizontal="center"/>
    </xf>
    <xf numFmtId="166" fontId="11" fillId="4" borderId="19" xfId="0" applyNumberFormat="1" applyFont="1" applyFill="1" applyBorder="1" applyAlignment="1">
      <alignment horizontal="right" vertical="center" wrapText="1"/>
    </xf>
    <xf numFmtId="166" fontId="11" fillId="0" borderId="16" xfId="0" applyNumberFormat="1" applyFont="1" applyBorder="1" applyAlignment="1">
      <alignment horizontal="center" vertical="center" wrapText="1"/>
    </xf>
    <xf numFmtId="9" fontId="11" fillId="0" borderId="5" xfId="59" applyFont="1" applyFill="1" applyBorder="1" applyAlignment="1">
      <alignment horizontal="center" vertical="center" wrapText="1"/>
    </xf>
    <xf numFmtId="44" fontId="11" fillId="0" borderId="5" xfId="14" applyFont="1" applyFill="1" applyBorder="1" applyAlignment="1">
      <alignment horizontal="right" vertical="center" wrapText="1"/>
    </xf>
    <xf numFmtId="44" fontId="11" fillId="0" borderId="16" xfId="14" applyFont="1" applyBorder="1" applyAlignment="1">
      <alignment horizontal="right" vertical="center" wrapText="1"/>
    </xf>
    <xf numFmtId="9" fontId="11" fillId="0" borderId="5" xfId="59" applyFont="1" applyFill="1" applyBorder="1" applyAlignment="1">
      <alignment horizontal="right" vertical="center" wrapText="1"/>
    </xf>
    <xf numFmtId="9" fontId="10" fillId="0" borderId="5" xfId="59" applyFont="1" applyBorder="1"/>
    <xf numFmtId="0" fontId="9" fillId="5" borderId="33" xfId="7" applyFont="1" applyFill="1" applyBorder="1" applyAlignment="1">
      <alignment horizontal="center" vertical="center" wrapText="1"/>
    </xf>
    <xf numFmtId="0" fontId="9" fillId="13" borderId="26" xfId="7" applyFont="1" applyFill="1" applyBorder="1" applyAlignment="1">
      <alignment horizontal="center" vertical="center" wrapText="1"/>
    </xf>
    <xf numFmtId="0" fontId="8" fillId="0" borderId="35" xfId="0" applyFont="1" applyBorder="1" applyAlignment="1">
      <alignment horizontal="center" vertical="center" wrapText="1"/>
    </xf>
    <xf numFmtId="0" fontId="8" fillId="11" borderId="36" xfId="0" applyFont="1" applyFill="1" applyBorder="1" applyAlignment="1">
      <alignment horizontal="center" vertical="center" wrapText="1"/>
    </xf>
    <xf numFmtId="0" fontId="10" fillId="4" borderId="35" xfId="0" applyFont="1" applyFill="1" applyBorder="1" applyAlignment="1">
      <alignment horizontal="center" vertical="center"/>
    </xf>
    <xf numFmtId="167" fontId="11" fillId="6" borderId="36" xfId="0" applyNumberFormat="1" applyFont="1" applyFill="1" applyBorder="1" applyAlignment="1">
      <alignment horizontal="right" vertical="center" wrapText="1"/>
    </xf>
    <xf numFmtId="167" fontId="12" fillId="4" borderId="37" xfId="0" applyNumberFormat="1" applyFont="1" applyFill="1" applyBorder="1"/>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9" fillId="4" borderId="3" xfId="0" applyFont="1" applyFill="1" applyBorder="1" applyAlignment="1">
      <alignment horizontal="center" vertical="center" wrapText="1"/>
    </xf>
    <xf numFmtId="0" fontId="9" fillId="4" borderId="0" xfId="0" applyFont="1" applyFill="1" applyAlignment="1">
      <alignment horizontal="center" vertical="center" wrapText="1"/>
    </xf>
    <xf numFmtId="41" fontId="9" fillId="4" borderId="3" xfId="8" applyFont="1" applyFill="1" applyBorder="1" applyAlignment="1">
      <alignment horizontal="center" vertical="center" wrapText="1"/>
    </xf>
    <xf numFmtId="41" fontId="9" fillId="4" borderId="0" xfId="8"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4" xfId="0" applyFont="1" applyFill="1" applyBorder="1" applyAlignment="1">
      <alignment horizontal="left" vertical="center" wrapText="1"/>
    </xf>
    <xf numFmtId="0" fontId="9" fillId="4" borderId="2" xfId="0" applyFont="1" applyFill="1" applyBorder="1" applyAlignment="1">
      <alignment horizontal="left" vertical="center" wrapText="1"/>
    </xf>
    <xf numFmtId="0" fontId="22" fillId="0" borderId="0" xfId="0" applyFont="1" applyAlignment="1">
      <alignment horizontal="left" vertical="center" wrapText="1"/>
    </xf>
    <xf numFmtId="0" fontId="11" fillId="4" borderId="3" xfId="0" applyFont="1" applyFill="1" applyBorder="1" applyAlignment="1">
      <alignment horizontal="left" vertical="center" wrapText="1"/>
    </xf>
    <xf numFmtId="0" fontId="11" fillId="4" borderId="0" xfId="0" applyFont="1" applyFill="1" applyAlignment="1">
      <alignment horizontal="left" vertical="center" wrapText="1"/>
    </xf>
    <xf numFmtId="0" fontId="8" fillId="6" borderId="2" xfId="0" applyFont="1" applyFill="1" applyBorder="1" applyAlignment="1">
      <alignment horizontal="center" vertical="center" wrapText="1"/>
    </xf>
    <xf numFmtId="0" fontId="8" fillId="6" borderId="0" xfId="0" applyFont="1" applyFill="1" applyAlignment="1">
      <alignment horizontal="center" vertical="center" wrapText="1"/>
    </xf>
    <xf numFmtId="0" fontId="9" fillId="5" borderId="26" xfId="7" applyFont="1" applyFill="1" applyBorder="1" applyAlignment="1">
      <alignment horizontal="center" vertical="center" wrapText="1"/>
    </xf>
    <xf numFmtId="0" fontId="9" fillId="17" borderId="26" xfId="7" applyFont="1" applyFill="1" applyBorder="1" applyAlignment="1">
      <alignment horizontal="center" vertical="center" wrapText="1"/>
    </xf>
    <xf numFmtId="0" fontId="16" fillId="10" borderId="26" xfId="7" applyFont="1" applyFill="1" applyBorder="1" applyAlignment="1">
      <alignment horizontal="center" vertical="center" wrapText="1"/>
    </xf>
    <xf numFmtId="0" fontId="16" fillId="10" borderId="34" xfId="7" applyFont="1" applyFill="1" applyBorder="1" applyAlignment="1">
      <alignment horizontal="center" vertical="center" wrapText="1"/>
    </xf>
    <xf numFmtId="0" fontId="9" fillId="9" borderId="22" xfId="7" applyFont="1" applyFill="1" applyBorder="1" applyAlignment="1">
      <alignment horizontal="center" vertical="center" wrapText="1"/>
    </xf>
    <xf numFmtId="0" fontId="9" fillId="9" borderId="23" xfId="7" applyFont="1" applyFill="1" applyBorder="1" applyAlignment="1">
      <alignment horizontal="center" vertical="center" wrapText="1"/>
    </xf>
    <xf numFmtId="0" fontId="9" fillId="9" borderId="25" xfId="7" applyFont="1" applyFill="1" applyBorder="1" applyAlignment="1">
      <alignment horizontal="center" vertical="center" wrapText="1"/>
    </xf>
    <xf numFmtId="173" fontId="10" fillId="0" borderId="19" xfId="58" applyNumberFormat="1" applyFont="1" applyBorder="1" applyAlignment="1">
      <alignment horizontal="center" vertical="center" wrapText="1"/>
    </xf>
    <xf numFmtId="173" fontId="10" fillId="0" borderId="27" xfId="58" applyNumberFormat="1" applyFont="1" applyBorder="1" applyAlignment="1">
      <alignment horizontal="center" vertical="center" wrapText="1"/>
    </xf>
    <xf numFmtId="0" fontId="8" fillId="6" borderId="4" xfId="0" applyFont="1" applyFill="1" applyBorder="1" applyAlignment="1">
      <alignment horizontal="center" vertical="center" wrapText="1"/>
    </xf>
    <xf numFmtId="0" fontId="8" fillId="6" borderId="10"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10" fillId="0" borderId="0" xfId="0" applyFont="1" applyAlignment="1">
      <alignment horizontal="left" vertical="center" wrapText="1"/>
    </xf>
    <xf numFmtId="0" fontId="9" fillId="5" borderId="18" xfId="7" applyFont="1" applyFill="1" applyBorder="1" applyAlignment="1">
      <alignment horizontal="center" vertical="center" wrapText="1"/>
    </xf>
    <xf numFmtId="0" fontId="9" fillId="9" borderId="18" xfId="7" applyFont="1" applyFill="1" applyBorder="1" applyAlignment="1">
      <alignment horizontal="center" vertical="center" wrapText="1"/>
    </xf>
    <xf numFmtId="0" fontId="16" fillId="10" borderId="22" xfId="7" applyFont="1" applyFill="1" applyBorder="1" applyAlignment="1">
      <alignment horizontal="center" vertical="center" wrapText="1"/>
    </xf>
    <xf numFmtId="0" fontId="16" fillId="10" borderId="23" xfId="7" applyFont="1" applyFill="1" applyBorder="1" applyAlignment="1">
      <alignment horizontal="center" vertical="center" wrapText="1"/>
    </xf>
    <xf numFmtId="0" fontId="16" fillId="10" borderId="25" xfId="7" applyFont="1" applyFill="1" applyBorder="1" applyAlignment="1">
      <alignment horizontal="center" vertical="center" wrapText="1"/>
    </xf>
    <xf numFmtId="0" fontId="9" fillId="13" borderId="18" xfId="7" applyFont="1" applyFill="1" applyBorder="1" applyAlignment="1">
      <alignment horizontal="center" vertical="center" wrapText="1"/>
    </xf>
    <xf numFmtId="0" fontId="9" fillId="12" borderId="21" xfId="7" applyFont="1" applyFill="1" applyBorder="1" applyAlignment="1">
      <alignment horizontal="center" vertical="center" wrapText="1"/>
    </xf>
    <xf numFmtId="0" fontId="9" fillId="17" borderId="30" xfId="7" applyFont="1" applyFill="1" applyBorder="1" applyAlignment="1">
      <alignment horizontal="center" vertical="center" wrapText="1"/>
    </xf>
    <xf numFmtId="0" fontId="9" fillId="17" borderId="31" xfId="7" applyFont="1" applyFill="1" applyBorder="1" applyAlignment="1">
      <alignment horizontal="center" vertical="center" wrapText="1"/>
    </xf>
    <xf numFmtId="0" fontId="18" fillId="14" borderId="10" xfId="7" applyFont="1" applyFill="1" applyBorder="1" applyAlignment="1">
      <alignment horizontal="center" vertical="center" wrapText="1"/>
    </xf>
    <xf numFmtId="0" fontId="0" fillId="14" borderId="8" xfId="0" applyFill="1" applyBorder="1" applyAlignment="1">
      <alignment horizontal="center"/>
    </xf>
    <xf numFmtId="0" fontId="0" fillId="14" borderId="9" xfId="0" applyFill="1" applyBorder="1" applyAlignment="1">
      <alignment horizontal="center"/>
    </xf>
    <xf numFmtId="0" fontId="18" fillId="16" borderId="10" xfId="7" applyFont="1" applyFill="1" applyBorder="1" applyAlignment="1">
      <alignment horizontal="center" vertical="center" wrapText="1"/>
    </xf>
    <xf numFmtId="0" fontId="17" fillId="16" borderId="8" xfId="0" applyFont="1" applyFill="1" applyBorder="1" applyAlignment="1">
      <alignment horizontal="center"/>
    </xf>
    <xf numFmtId="0" fontId="17" fillId="16" borderId="9" xfId="0" applyFont="1" applyFill="1" applyBorder="1" applyAlignment="1">
      <alignment horizontal="center"/>
    </xf>
    <xf numFmtId="0" fontId="16" fillId="10" borderId="24" xfId="7"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8" fillId="0" borderId="14" xfId="0" applyFont="1" applyBorder="1" applyAlignment="1">
      <alignment horizontal="center" vertical="center" wrapText="1"/>
    </xf>
  </cellXfs>
  <cellStyles count="97">
    <cellStyle name="BodyStyle" xfId="2" xr:uid="{00000000-0005-0000-0000-000000000000}"/>
    <cellStyle name="BodyStyleBold" xfId="26" xr:uid="{00000000-0005-0000-0000-000001000000}"/>
    <cellStyle name="BodyStyleBoldRight" xfId="27" xr:uid="{00000000-0005-0000-0000-000002000000}"/>
    <cellStyle name="BodyStyleWithBorder" xfId="32" xr:uid="{00000000-0005-0000-0000-000003000000}"/>
    <cellStyle name="BorderThinBlack" xfId="36" xr:uid="{00000000-0005-0000-0000-000004000000}"/>
    <cellStyle name="Comma" xfId="18" xr:uid="{00000000-0005-0000-0000-000005000000}"/>
    <cellStyle name="Comma [0]" xfId="19" xr:uid="{00000000-0005-0000-0000-000006000000}"/>
    <cellStyle name="Comma [0] 2" xfId="49" xr:uid="{00000000-0005-0000-0000-000007000000}"/>
    <cellStyle name="Comma [0] 2 2" xfId="82" xr:uid="{F48B6F88-B7C7-440B-AA8C-139F7E98E574}"/>
    <cellStyle name="Comma [0] 3" xfId="66" xr:uid="{23550507-4804-47E1-A5DE-DA255E3B1C70}"/>
    <cellStyle name="Comma 10" xfId="96" xr:uid="{6531F5E3-DE44-48D7-A010-9C0D1ED71C9A}"/>
    <cellStyle name="Comma 11" xfId="69" xr:uid="{0CCBD535-51AA-4041-821F-24E32DCB7CE8}"/>
    <cellStyle name="Comma 2" xfId="48" xr:uid="{00000000-0005-0000-0000-000008000000}"/>
    <cellStyle name="Comma 2 2" xfId="81" xr:uid="{25D58C2B-EA24-4597-BB42-814FDB184705}"/>
    <cellStyle name="Comma 3" xfId="51" xr:uid="{00000000-0005-0000-0000-000009000000}"/>
    <cellStyle name="Comma 3 2" xfId="84" xr:uid="{0396DC64-5A2E-4F67-A1E9-58BC4E481C13}"/>
    <cellStyle name="Comma 4" xfId="65" xr:uid="{14E1E7ED-76C6-4011-8E9D-211F70B3B44C}"/>
    <cellStyle name="Comma 5" xfId="67" xr:uid="{06AAEC5F-0D1F-48EA-AC3F-BD7DB0C1930D}"/>
    <cellStyle name="Comma 6" xfId="92" xr:uid="{149BA816-CF56-4303-9B51-2404CD8D2E53}"/>
    <cellStyle name="Comma 7" xfId="93" xr:uid="{9F93D7DC-CFEB-4E00-825F-B1B019E66A28}"/>
    <cellStyle name="Comma 8" xfId="94" xr:uid="{B0B6AEAB-E97F-4CB9-9575-FF5738D83037}"/>
    <cellStyle name="Comma 9" xfId="95" xr:uid="{7B54FCA2-D32B-4599-9DB9-9C0FFC993BC5}"/>
    <cellStyle name="Currency" xfId="16" xr:uid="{00000000-0005-0000-0000-00000A000000}"/>
    <cellStyle name="Currency [0]" xfId="17" xr:uid="{00000000-0005-0000-0000-00000B000000}"/>
    <cellStyle name="Currency 2" xfId="41" xr:uid="{00000000-0005-0000-0000-00000C000000}"/>
    <cellStyle name="Currency 2 2" xfId="53" xr:uid="{00000000-0005-0000-0000-00000D000000}"/>
    <cellStyle name="Currency 2 2 2" xfId="86" xr:uid="{562DED64-E8FD-483B-A882-274D6A2B4A9B}"/>
    <cellStyle name="Currency 2 3" xfId="74" xr:uid="{D76DC78F-C63B-4B29-B6EF-DEC5993847C8}"/>
    <cellStyle name="DateStyle" xfId="29" xr:uid="{00000000-0005-0000-0000-00000E000000}"/>
    <cellStyle name="DateTimeStyle" xfId="30" xr:uid="{00000000-0005-0000-0000-00000F000000}"/>
    <cellStyle name="Decimal" xfId="31" xr:uid="{00000000-0005-0000-0000-000010000000}"/>
    <cellStyle name="DecimalWithBorder" xfId="35" xr:uid="{00000000-0005-0000-0000-000011000000}"/>
    <cellStyle name="EuroCurrency" xfId="28" xr:uid="{00000000-0005-0000-0000-000012000000}"/>
    <cellStyle name="EuroCurrencyWithBorder" xfId="33" xr:uid="{00000000-0005-0000-0000-000013000000}"/>
    <cellStyle name="HeaderStyle" xfId="5" xr:uid="{00000000-0005-0000-0000-000014000000}"/>
    <cellStyle name="HeaderSubTop" xfId="24" xr:uid="{00000000-0005-0000-0000-000015000000}"/>
    <cellStyle name="HeaderSubTopNoBold" xfId="25" xr:uid="{00000000-0005-0000-0000-000016000000}"/>
    <cellStyle name="HeaderTopBuyer" xfId="21" xr:uid="{00000000-0005-0000-0000-000017000000}"/>
    <cellStyle name="HeaderTopStyle" xfId="22" xr:uid="{00000000-0005-0000-0000-000018000000}"/>
    <cellStyle name="HeaderTopStyleAlignRight" xfId="23" xr:uid="{00000000-0005-0000-0000-000019000000}"/>
    <cellStyle name="Hipervínculo 2" xfId="40" xr:uid="{00000000-0005-0000-0000-00001A000000}"/>
    <cellStyle name="MainTitle" xfId="6" xr:uid="{00000000-0005-0000-0000-00001B000000}"/>
    <cellStyle name="MainTitle 2" xfId="20" xr:uid="{00000000-0005-0000-0000-00001C000000}"/>
    <cellStyle name="Millares" xfId="58" builtinId="3"/>
    <cellStyle name="Millares [0] 2" xfId="8" xr:uid="{00000000-0005-0000-0000-00001D000000}"/>
    <cellStyle name="Millares [0] 2 2" xfId="12" xr:uid="{00000000-0005-0000-0000-00001E000000}"/>
    <cellStyle name="Millares [0] 2 2 2" xfId="46" xr:uid="{00000000-0005-0000-0000-00001F000000}"/>
    <cellStyle name="Millares [0] 2 2 2 2" xfId="79" xr:uid="{FE48D45F-1B3D-4826-9E76-4F904A2583EF}"/>
    <cellStyle name="Millares [0] 2 2 3" xfId="63" xr:uid="{B6F1ECB1-C946-4520-B371-2C3973469EE1}"/>
    <cellStyle name="Millares [0] 2 3" xfId="43" xr:uid="{00000000-0005-0000-0000-000020000000}"/>
    <cellStyle name="Millares [0] 2 3 2" xfId="76" xr:uid="{923636F9-3A4F-43CD-A592-6811B597C570}"/>
    <cellStyle name="Millares [0] 2 4" xfId="61" xr:uid="{DACB29F1-5D14-45E0-886D-1FBB71F7EE85}"/>
    <cellStyle name="Millares [0] 3" xfId="11" xr:uid="{00000000-0005-0000-0000-000021000000}"/>
    <cellStyle name="Millares [0] 3 2" xfId="45" xr:uid="{00000000-0005-0000-0000-000022000000}"/>
    <cellStyle name="Millares [0] 3 2 2" xfId="78" xr:uid="{90DC153F-BF66-4AC0-902B-8C2A5A5A89CE}"/>
    <cellStyle name="Millares [0] 3 3" xfId="62" xr:uid="{FD299A11-E9D1-4467-A193-DEF6E08829B3}"/>
    <cellStyle name="Millares 2" xfId="9" xr:uid="{00000000-0005-0000-0000-000023000000}"/>
    <cellStyle name="Millares 2 2" xfId="44" xr:uid="{00000000-0005-0000-0000-000024000000}"/>
    <cellStyle name="Millares 2 2 2" xfId="77" xr:uid="{527471F9-6499-4B86-8FF5-BE2F6F5ADFDE}"/>
    <cellStyle name="Millares 3" xfId="55" xr:uid="{00000000-0005-0000-0000-000025000000}"/>
    <cellStyle name="Millares 3 2" xfId="88" xr:uid="{6508B10A-66AC-43A3-B987-C765E3059AFF}"/>
    <cellStyle name="Millares 4" xfId="56" xr:uid="{00000000-0005-0000-0000-000026000000}"/>
    <cellStyle name="Millares 4 2" xfId="89" xr:uid="{B3AA4A24-7089-47B9-BDD5-00DA852939F6}"/>
    <cellStyle name="Moneda" xfId="14" builtinId="4"/>
    <cellStyle name="Moneda [0] 2" xfId="10" xr:uid="{00000000-0005-0000-0000-000028000000}"/>
    <cellStyle name="Moneda 10" xfId="70" xr:uid="{79F213A3-959D-4304-9985-0CC63072E4A0}"/>
    <cellStyle name="Moneda 11" xfId="72" xr:uid="{DB75D45B-B2C7-4291-A180-325601F83581}"/>
    <cellStyle name="Moneda 12" xfId="90" xr:uid="{EF4B98E7-2B3D-43DD-9000-E864570A55E8}"/>
    <cellStyle name="Moneda 13" xfId="68" xr:uid="{36B04149-148C-47EA-B950-D926ED0387AB}"/>
    <cellStyle name="Moneda 14" xfId="71" xr:uid="{1A3C1DC6-1E40-410A-8760-8290528DB670}"/>
    <cellStyle name="Moneda 2" xfId="4" xr:uid="{00000000-0005-0000-0000-000029000000}"/>
    <cellStyle name="Moneda 3" xfId="39" xr:uid="{00000000-0005-0000-0000-00002A000000}"/>
    <cellStyle name="Moneda 3 2" xfId="52" xr:uid="{00000000-0005-0000-0000-00002B000000}"/>
    <cellStyle name="Moneda 3 2 2" xfId="85" xr:uid="{66DAFEFD-BA61-4A76-9098-D6F1732BBF9A}"/>
    <cellStyle name="Moneda 3 3" xfId="73" xr:uid="{CCE0E0BC-8648-4259-82AD-835B585D1BB2}"/>
    <cellStyle name="Moneda 4" xfId="42" xr:uid="{00000000-0005-0000-0000-00002C000000}"/>
    <cellStyle name="Moneda 4 2" xfId="54" xr:uid="{00000000-0005-0000-0000-00002D000000}"/>
    <cellStyle name="Moneda 4 2 2" xfId="87" xr:uid="{6A1C6E20-0F2E-4DCA-AC15-ED998C74586E}"/>
    <cellStyle name="Moneda 4 3" xfId="75" xr:uid="{1CB1B84F-62C8-4EAB-B559-DD30A0E14016}"/>
    <cellStyle name="Moneda 5" xfId="47" xr:uid="{00000000-0005-0000-0000-00002E000000}"/>
    <cellStyle name="Moneda 5 2" xfId="80" xr:uid="{32F4B6A3-07B3-4C17-829C-30EE9EDCCF3D}"/>
    <cellStyle name="Moneda 6" xfId="50" xr:uid="{00000000-0005-0000-0000-00002F000000}"/>
    <cellStyle name="Moneda 6 2" xfId="83" xr:uid="{D4023874-11C6-45EA-B7AC-75D57042F778}"/>
    <cellStyle name="Moneda 7" xfId="64" xr:uid="{0A735B7B-2018-4C6E-9433-23CE32989165}"/>
    <cellStyle name="Moneda 8" xfId="60" xr:uid="{6FC012CD-251B-407A-B16B-4023787EF259}"/>
    <cellStyle name="Moneda 9" xfId="91" xr:uid="{3600DF99-B4B4-45E0-B5C1-CEE5CEF23D29}"/>
    <cellStyle name="Normal" xfId="0" builtinId="0"/>
    <cellStyle name="Normal 2" xfId="1" xr:uid="{00000000-0005-0000-0000-000031000000}"/>
    <cellStyle name="Normal 2 2" xfId="37" xr:uid="{00000000-0005-0000-0000-000032000000}"/>
    <cellStyle name="Normal 3" xfId="38" xr:uid="{00000000-0005-0000-0000-000033000000}"/>
    <cellStyle name="Normal 4" xfId="57" xr:uid="{00000000-0005-0000-0000-000034000000}"/>
    <cellStyle name="Normal_ESTUDIO DE CONVENIENCIA 2004 ASEO -ANEXOS(1)" xfId="7" xr:uid="{00000000-0005-0000-0000-000035000000}"/>
    <cellStyle name="Numeric" xfId="3" xr:uid="{00000000-0005-0000-0000-000036000000}"/>
    <cellStyle name="NumericWithBorder" xfId="34" xr:uid="{00000000-0005-0000-0000-000037000000}"/>
    <cellStyle name="Percent" xfId="15" xr:uid="{00000000-0005-0000-0000-000038000000}"/>
    <cellStyle name="Porcentaje" xfId="59" builtinId="5"/>
    <cellStyle name="Porcentaje 2" xfId="13" xr:uid="{00000000-0005-0000-0000-000039000000}"/>
  </cellStyles>
  <dxfs count="30">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5" tint="0.39994506668294322"/>
        </patternFill>
      </fill>
    </dxf>
    <dxf>
      <font>
        <color rgb="FF9C0006"/>
      </font>
      <fill>
        <patternFill>
          <bgColor rgb="FFFFC7CE"/>
        </patternFill>
      </fill>
    </dxf>
  </dxfs>
  <tableStyles count="0" defaultTableStyle="TableStyleMedium2" defaultPivotStyle="PivotStyleLight16"/>
  <colors>
    <mruColors>
      <color rgb="FFFFFFFF"/>
      <color rgb="FFFFCCFF"/>
      <color rgb="FFFF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352424</xdr:colOff>
      <xdr:row>1</xdr:row>
      <xdr:rowOff>19050</xdr:rowOff>
    </xdr:from>
    <xdr:to>
      <xdr:col>2</xdr:col>
      <xdr:colOff>962025</xdr:colOff>
      <xdr:row>5</xdr:row>
      <xdr:rowOff>44094</xdr:rowOff>
    </xdr:to>
    <xdr:pic>
      <xdr:nvPicPr>
        <xdr:cNvPr id="2" name="Imagen 2" descr="../../../../../Users/macintosh/Documents/201+/SED/LIBRERIA%20">
          <a:extLst>
            <a:ext uri="{FF2B5EF4-FFF2-40B4-BE49-F238E27FC236}">
              <a16:creationId xmlns:a16="http://schemas.microsoft.com/office/drawing/2014/main" id="{0B286193-BF35-4B3C-986C-B5492F1918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857249" y="171450"/>
          <a:ext cx="609601" cy="5965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40341</xdr:colOff>
      <xdr:row>0</xdr:row>
      <xdr:rowOff>114573</xdr:rowOff>
    </xdr:from>
    <xdr:to>
      <xdr:col>21</xdr:col>
      <xdr:colOff>988940</xdr:colOff>
      <xdr:row>6</xdr:row>
      <xdr:rowOff>25868</xdr:rowOff>
    </xdr:to>
    <xdr:pic>
      <xdr:nvPicPr>
        <xdr:cNvPr id="3" name="Imagen 2" descr="../../../../../Users/macintosh/Documents/201+/SED/LIBRERIA%20">
          <a:extLst>
            <a:ext uri="{FF2B5EF4-FFF2-40B4-BE49-F238E27FC236}">
              <a16:creationId xmlns:a16="http://schemas.microsoft.com/office/drawing/2014/main" id="{153704D4-1DE0-407C-B83B-A53749E89C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23406847" y="114573"/>
          <a:ext cx="1024799" cy="718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189002</xdr:colOff>
      <xdr:row>73</xdr:row>
      <xdr:rowOff>9524</xdr:rowOff>
    </xdr:from>
    <xdr:to>
      <xdr:col>3</xdr:col>
      <xdr:colOff>0</xdr:colOff>
      <xdr:row>75</xdr:row>
      <xdr:rowOff>7915</xdr:rowOff>
    </xdr:to>
    <xdr:sp macro="" textlink="">
      <xdr:nvSpPr>
        <xdr:cNvPr id="4" name="3 Rectángulo">
          <a:extLst>
            <a:ext uri="{FF2B5EF4-FFF2-40B4-BE49-F238E27FC236}">
              <a16:creationId xmlns:a16="http://schemas.microsoft.com/office/drawing/2014/main" id="{4B23C0FC-E975-4971-BD8C-7BFE387A8186}"/>
            </a:ext>
          </a:extLst>
        </xdr:cNvPr>
        <xdr:cNvSpPr/>
      </xdr:nvSpPr>
      <xdr:spPr>
        <a:xfrm>
          <a:off x="716052" y="13617574"/>
          <a:ext cx="3171749" cy="379391"/>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es-CO" sz="800">
              <a:ln>
                <a:solidFill>
                  <a:sysClr val="windowText" lastClr="000000"/>
                </a:solidFill>
              </a:ln>
              <a:solidFill>
                <a:sysClr val="windowText" lastClr="000000"/>
              </a:solidFill>
              <a:latin typeface="Trebuchet MS" panose="020B0603020202020204" pitchFamily="34" charset="0"/>
            </a:rPr>
            <a:t>Aprobado por</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352424</xdr:colOff>
      <xdr:row>1</xdr:row>
      <xdr:rowOff>19050</xdr:rowOff>
    </xdr:from>
    <xdr:to>
      <xdr:col>2</xdr:col>
      <xdr:colOff>962025</xdr:colOff>
      <xdr:row>5</xdr:row>
      <xdr:rowOff>44094</xdr:rowOff>
    </xdr:to>
    <xdr:pic>
      <xdr:nvPicPr>
        <xdr:cNvPr id="2" name="Imagen 2" descr="../../../../../Users/macintosh/Documents/201+/SED/LIBRERIA%20">
          <a:extLst>
            <a:ext uri="{FF2B5EF4-FFF2-40B4-BE49-F238E27FC236}">
              <a16:creationId xmlns:a16="http://schemas.microsoft.com/office/drawing/2014/main" id="{1C914F16-F250-45C2-B879-469A98024D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897254" y="152400"/>
          <a:ext cx="609601" cy="554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40341</xdr:colOff>
      <xdr:row>0</xdr:row>
      <xdr:rowOff>114573</xdr:rowOff>
    </xdr:from>
    <xdr:to>
      <xdr:col>28</xdr:col>
      <xdr:colOff>358</xdr:colOff>
      <xdr:row>6</xdr:row>
      <xdr:rowOff>25868</xdr:rowOff>
    </xdr:to>
    <xdr:pic>
      <xdr:nvPicPr>
        <xdr:cNvPr id="3" name="Imagen 2" descr="../../../../../Users/macintosh/Documents/201+/SED/LIBRERIA%20">
          <a:extLst>
            <a:ext uri="{FF2B5EF4-FFF2-40B4-BE49-F238E27FC236}">
              <a16:creationId xmlns:a16="http://schemas.microsoft.com/office/drawing/2014/main" id="{F2AA0B3C-7B92-4F25-9E43-A716D0D1E0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18964611" y="114573"/>
          <a:ext cx="1024799" cy="7113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189002</xdr:colOff>
      <xdr:row>73</xdr:row>
      <xdr:rowOff>9524</xdr:rowOff>
    </xdr:from>
    <xdr:to>
      <xdr:col>3</xdr:col>
      <xdr:colOff>0</xdr:colOff>
      <xdr:row>75</xdr:row>
      <xdr:rowOff>7915</xdr:rowOff>
    </xdr:to>
    <xdr:sp macro="" textlink="">
      <xdr:nvSpPr>
        <xdr:cNvPr id="4" name="3 Rectángulo">
          <a:extLst>
            <a:ext uri="{FF2B5EF4-FFF2-40B4-BE49-F238E27FC236}">
              <a16:creationId xmlns:a16="http://schemas.microsoft.com/office/drawing/2014/main" id="{8990654F-90CF-4145-B0CD-B4E81221C39D}"/>
            </a:ext>
          </a:extLst>
        </xdr:cNvPr>
        <xdr:cNvSpPr/>
      </xdr:nvSpPr>
      <xdr:spPr>
        <a:xfrm>
          <a:off x="733832" y="11630024"/>
          <a:ext cx="1967458" cy="257471"/>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es-CO" sz="800">
              <a:ln>
                <a:solidFill>
                  <a:sysClr val="windowText" lastClr="000000"/>
                </a:solidFill>
              </a:ln>
              <a:solidFill>
                <a:sysClr val="windowText" lastClr="000000"/>
              </a:solidFill>
              <a:latin typeface="Trebuchet MS" panose="020B0603020202020204" pitchFamily="34" charset="0"/>
            </a:rPr>
            <a:t>Aprobado por</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352424</xdr:colOff>
      <xdr:row>1</xdr:row>
      <xdr:rowOff>19050</xdr:rowOff>
    </xdr:from>
    <xdr:to>
      <xdr:col>2</xdr:col>
      <xdr:colOff>962025</xdr:colOff>
      <xdr:row>5</xdr:row>
      <xdr:rowOff>44094</xdr:rowOff>
    </xdr:to>
    <xdr:pic>
      <xdr:nvPicPr>
        <xdr:cNvPr id="2" name="Imagen 2" descr="../../../../../Users/macintosh/Documents/201+/SED/LIBRERIA%20">
          <a:extLst>
            <a:ext uri="{FF2B5EF4-FFF2-40B4-BE49-F238E27FC236}">
              <a16:creationId xmlns:a16="http://schemas.microsoft.com/office/drawing/2014/main" id="{B4CCCD9A-E93C-45EB-97EC-23973C4317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897254" y="152400"/>
          <a:ext cx="609601" cy="554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22</xdr:col>
      <xdr:colOff>40341</xdr:colOff>
      <xdr:row>0</xdr:row>
      <xdr:rowOff>114573</xdr:rowOff>
    </xdr:from>
    <xdr:to>
      <xdr:col>23</xdr:col>
      <xdr:colOff>358</xdr:colOff>
      <xdr:row>6</xdr:row>
      <xdr:rowOff>25868</xdr:rowOff>
    </xdr:to>
    <xdr:pic>
      <xdr:nvPicPr>
        <xdr:cNvPr id="3" name="Imagen 2" descr="../../../../../Users/macintosh/Documents/201+/SED/LIBRERIA%20">
          <a:extLst>
            <a:ext uri="{FF2B5EF4-FFF2-40B4-BE49-F238E27FC236}">
              <a16:creationId xmlns:a16="http://schemas.microsoft.com/office/drawing/2014/main" id="{C2BEEAC2-C186-4EB4-BF94-55A0A48AAB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24108111" y="114573"/>
          <a:ext cx="1026817" cy="7113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81052</xdr:colOff>
      <xdr:row>68</xdr:row>
      <xdr:rowOff>41274</xdr:rowOff>
    </xdr:from>
    <xdr:to>
      <xdr:col>2</xdr:col>
      <xdr:colOff>2051050</xdr:colOff>
      <xdr:row>70</xdr:row>
      <xdr:rowOff>39665</xdr:rowOff>
    </xdr:to>
    <xdr:sp macro="" textlink="">
      <xdr:nvSpPr>
        <xdr:cNvPr id="4" name="3 Rectángulo">
          <a:extLst>
            <a:ext uri="{FF2B5EF4-FFF2-40B4-BE49-F238E27FC236}">
              <a16:creationId xmlns:a16="http://schemas.microsoft.com/office/drawing/2014/main" id="{3B8CF039-CEAA-4535-9DD7-588DCFA541BD}"/>
            </a:ext>
          </a:extLst>
        </xdr:cNvPr>
        <xdr:cNvSpPr/>
      </xdr:nvSpPr>
      <xdr:spPr>
        <a:xfrm>
          <a:off x="627152" y="11033124"/>
          <a:ext cx="1969998" cy="252391"/>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es-CO" sz="800">
              <a:ln>
                <a:solidFill>
                  <a:sysClr val="windowText" lastClr="000000"/>
                </a:solidFill>
              </a:ln>
              <a:solidFill>
                <a:sysClr val="windowText" lastClr="000000"/>
              </a:solidFill>
              <a:latin typeface="Trebuchet MS" panose="020B0603020202020204" pitchFamily="34" charset="0"/>
            </a:rPr>
            <a:t>Aprobado por</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658880</xdr:colOff>
      <xdr:row>1</xdr:row>
      <xdr:rowOff>43897</xdr:rowOff>
    </xdr:from>
    <xdr:to>
      <xdr:col>2</xdr:col>
      <xdr:colOff>1351533</xdr:colOff>
      <xdr:row>6</xdr:row>
      <xdr:rowOff>6665</xdr:rowOff>
    </xdr:to>
    <xdr:pic>
      <xdr:nvPicPr>
        <xdr:cNvPr id="2" name="Imagen 2" descr="../../../../../Users/macintosh/Documents/201+/SED/LIBRERIA%20">
          <a:extLst>
            <a:ext uri="{FF2B5EF4-FFF2-40B4-BE49-F238E27FC236}">
              <a16:creationId xmlns:a16="http://schemas.microsoft.com/office/drawing/2014/main" id="{B9764DD7-2B5A-4B7A-A423-13724AAE08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1164119" y="192984"/>
          <a:ext cx="692653" cy="668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107674</xdr:colOff>
      <xdr:row>1</xdr:row>
      <xdr:rowOff>24504</xdr:rowOff>
    </xdr:from>
    <xdr:to>
      <xdr:col>27</xdr:col>
      <xdr:colOff>861391</xdr:colOff>
      <xdr:row>6</xdr:row>
      <xdr:rowOff>25868</xdr:rowOff>
    </xdr:to>
    <xdr:pic>
      <xdr:nvPicPr>
        <xdr:cNvPr id="3" name="Imagen 2" descr="../../../../../Users/macintosh/Documents/201+/SED/LIBRERIA%20">
          <a:extLst>
            <a:ext uri="{FF2B5EF4-FFF2-40B4-BE49-F238E27FC236}">
              <a16:creationId xmlns:a16="http://schemas.microsoft.com/office/drawing/2014/main" id="{83B54D0D-AA09-41E8-AC54-06642BF35E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20665109" y="173591"/>
          <a:ext cx="1747630" cy="713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81052</xdr:colOff>
      <xdr:row>18</xdr:row>
      <xdr:rowOff>41274</xdr:rowOff>
    </xdr:from>
    <xdr:to>
      <xdr:col>2</xdr:col>
      <xdr:colOff>2051050</xdr:colOff>
      <xdr:row>20</xdr:row>
      <xdr:rowOff>39665</xdr:rowOff>
    </xdr:to>
    <xdr:sp macro="" textlink="">
      <xdr:nvSpPr>
        <xdr:cNvPr id="4" name="3 Rectángulo">
          <a:extLst>
            <a:ext uri="{FF2B5EF4-FFF2-40B4-BE49-F238E27FC236}">
              <a16:creationId xmlns:a16="http://schemas.microsoft.com/office/drawing/2014/main" id="{8D7BBE8A-0FA9-477F-8EEF-A15DEC332542}"/>
            </a:ext>
          </a:extLst>
        </xdr:cNvPr>
        <xdr:cNvSpPr/>
      </xdr:nvSpPr>
      <xdr:spPr>
        <a:xfrm>
          <a:off x="625882" y="11147424"/>
          <a:ext cx="1969998" cy="257471"/>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es-CO" sz="800">
              <a:ln>
                <a:solidFill>
                  <a:sysClr val="windowText" lastClr="000000"/>
                </a:solidFill>
              </a:ln>
              <a:solidFill>
                <a:sysClr val="windowText" lastClr="000000"/>
              </a:solidFill>
              <a:latin typeface="Trebuchet MS" panose="020B0603020202020204" pitchFamily="34" charset="0"/>
            </a:rPr>
            <a:t>Aprobado por</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352424</xdr:colOff>
      <xdr:row>1</xdr:row>
      <xdr:rowOff>19050</xdr:rowOff>
    </xdr:from>
    <xdr:to>
      <xdr:col>2</xdr:col>
      <xdr:colOff>962025</xdr:colOff>
      <xdr:row>5</xdr:row>
      <xdr:rowOff>44094</xdr:rowOff>
    </xdr:to>
    <xdr:pic>
      <xdr:nvPicPr>
        <xdr:cNvPr id="2" name="Imagen 2" descr="../../../../../Users/macintosh/Documents/201+/SED/LIBRERIA%20">
          <a:extLst>
            <a:ext uri="{FF2B5EF4-FFF2-40B4-BE49-F238E27FC236}">
              <a16:creationId xmlns:a16="http://schemas.microsoft.com/office/drawing/2014/main" id="{4272CE8C-847E-4661-BE34-B1F6169624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897254" y="152400"/>
          <a:ext cx="609601" cy="554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26</xdr:col>
      <xdr:colOff>84551</xdr:colOff>
      <xdr:row>0</xdr:row>
      <xdr:rowOff>114573</xdr:rowOff>
    </xdr:from>
    <xdr:to>
      <xdr:col>27</xdr:col>
      <xdr:colOff>33586</xdr:colOff>
      <xdr:row>6</xdr:row>
      <xdr:rowOff>25868</xdr:rowOff>
    </xdr:to>
    <xdr:pic>
      <xdr:nvPicPr>
        <xdr:cNvPr id="3" name="Imagen 2" descr="../../../../../Users/macintosh/Documents/201+/SED/LIBRERIA%20">
          <a:extLst>
            <a:ext uri="{FF2B5EF4-FFF2-40B4-BE49-F238E27FC236}">
              <a16:creationId xmlns:a16="http://schemas.microsoft.com/office/drawing/2014/main" id="{8AD0E7BB-9D48-43D7-A705-F9A1A12AD4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24525701" y="114573"/>
          <a:ext cx="1023455" cy="7113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189002</xdr:colOff>
      <xdr:row>73</xdr:row>
      <xdr:rowOff>9524</xdr:rowOff>
    </xdr:from>
    <xdr:to>
      <xdr:col>3</xdr:col>
      <xdr:colOff>0</xdr:colOff>
      <xdr:row>75</xdr:row>
      <xdr:rowOff>7915</xdr:rowOff>
    </xdr:to>
    <xdr:sp macro="" textlink="">
      <xdr:nvSpPr>
        <xdr:cNvPr id="4" name="3 Rectángulo">
          <a:extLst>
            <a:ext uri="{FF2B5EF4-FFF2-40B4-BE49-F238E27FC236}">
              <a16:creationId xmlns:a16="http://schemas.microsoft.com/office/drawing/2014/main" id="{F63FB3A9-61C9-4873-B43C-73B4289A83C3}"/>
            </a:ext>
          </a:extLst>
        </xdr:cNvPr>
        <xdr:cNvSpPr/>
      </xdr:nvSpPr>
      <xdr:spPr>
        <a:xfrm>
          <a:off x="733832" y="11599544"/>
          <a:ext cx="2447518" cy="257471"/>
        </a:xfrm>
        <a:prstGeom prst="rect">
          <a:avLst/>
        </a:prstGeom>
        <a:ln w="3175"/>
      </xdr:spPr>
      <xdr:style>
        <a:lnRef idx="2">
          <a:schemeClr val="dk1"/>
        </a:lnRef>
        <a:fillRef idx="1">
          <a:schemeClr val="lt1"/>
        </a:fillRef>
        <a:effectRef idx="0">
          <a:schemeClr val="dk1"/>
        </a:effectRef>
        <a:fontRef idx="minor">
          <a:schemeClr val="dk1"/>
        </a:fontRef>
      </xdr:style>
      <xdr:txBody>
        <a:bodyPr vertOverflow="clip" rtlCol="0" anchor="t"/>
        <a:lstStyle/>
        <a:p>
          <a:pPr algn="l"/>
          <a:r>
            <a:rPr lang="es-CO" sz="800">
              <a:ln>
                <a:solidFill>
                  <a:sysClr val="windowText" lastClr="000000"/>
                </a:solidFill>
              </a:ln>
              <a:solidFill>
                <a:sysClr val="windowText" lastClr="000000"/>
              </a:solidFill>
              <a:latin typeface="Trebuchet MS" panose="020B0603020202020204" pitchFamily="34" charset="0"/>
            </a:rPr>
            <a:t>Aprobado por</a:t>
          </a:r>
        </a:p>
      </xdr:txBody>
    </xdr:sp>
    <xdr:clientData/>
  </xdr:twoCellAnchor>
</xdr:wsDr>
</file>

<file path=xl/persons/person.xml><?xml version="1.0" encoding="utf-8"?>
<personList xmlns="http://schemas.microsoft.com/office/spreadsheetml/2018/threadedcomments" xmlns:x="http://schemas.openxmlformats.org/spreadsheetml/2006/main">
  <person displayName="SANDRA OFELIA JABER MARTINEZ" id="{D181396C-13E6-42C0-A936-904367AF93B0}" userId="S::sjaber@educacionbogota.gov.co::e647085b-cd3a-4266-a151-27372692a89f" providerId="AD"/>
  <person displayName="LUIS ALFONSO FRANCO SAAVEDRA" id="{833920B8-FE74-4817-A29B-912885456BEB}" userId="S::lfranco@educacionbogota.gov.co::ba18500d-5ece-4fd4-ba6e-4017754d3669"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L13" dT="2026-06-18T19:05:55.66" personId="{D181396C-13E6-42C0-A936-904367AF93B0}" id="{1CA55229-5EE9-4533-B0C8-D6C34CAFAB6D}">
    <text>Por favor revisar estos valores, bajan muchímo el valor, yo no los incluiría</text>
  </threadedComment>
  <threadedComment ref="L13" dT="2026-06-30T14:46:54.99" personId="{833920B8-FE74-4817-A29B-912885456BEB}" id="{1674D735-024A-44D8-B7C4-B0E34541D1AF}" parentId="{1CA55229-5EE9-4533-B0C8-D6C34CAFAB6D}">
    <text>Ya el análisis estructurado los incluye.</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A181"/>
  <sheetViews>
    <sheetView zoomScale="85" zoomScaleNormal="85" workbookViewId="0">
      <selection activeCell="N63" sqref="N63"/>
    </sheetView>
  </sheetViews>
  <sheetFormatPr baseColWidth="10" defaultColWidth="11.453125" defaultRowHeight="10" x14ac:dyDescent="0.2"/>
  <cols>
    <col min="1" max="1" width="1.7265625" style="15" customWidth="1"/>
    <col min="2" max="2" width="5.81640625" style="15" customWidth="1"/>
    <col min="3" max="3" width="29.81640625" style="15" customWidth="1"/>
    <col min="4" max="4" width="9.453125" style="35" customWidth="1"/>
    <col min="5" max="5" width="9" style="16" bestFit="1" customWidth="1"/>
    <col min="6" max="6" width="9.7265625" style="16" customWidth="1"/>
    <col min="7" max="7" width="10.7265625" style="16" customWidth="1"/>
    <col min="8" max="9" width="10.81640625" style="16" customWidth="1"/>
    <col min="10" max="10" width="8.81640625" style="16" customWidth="1"/>
    <col min="11" max="11" width="10.7265625" style="16" customWidth="1"/>
    <col min="12" max="12" width="9.453125" style="16" customWidth="1"/>
    <col min="13" max="13" width="11.81640625" style="16" customWidth="1"/>
    <col min="14" max="16" width="14.54296875" style="15" customWidth="1"/>
    <col min="17" max="17" width="15.7265625" style="15" customWidth="1"/>
    <col min="18" max="18" width="18.81640625" style="15" customWidth="1"/>
    <col min="19" max="22" width="14.81640625" style="15" customWidth="1"/>
    <col min="23" max="23" width="20.54296875" style="15" customWidth="1"/>
    <col min="24" max="24" width="11.453125" style="15"/>
    <col min="25" max="25" width="72.81640625" style="15" customWidth="1"/>
    <col min="26" max="16384" width="11.453125" style="15"/>
  </cols>
  <sheetData>
    <row r="1" spans="1:27" s="11" customFormat="1" ht="10.5" thickBot="1" x14ac:dyDescent="0.25">
      <c r="D1" s="32"/>
      <c r="E1" s="12"/>
      <c r="F1" s="12"/>
      <c r="G1" s="12"/>
      <c r="H1" s="12"/>
      <c r="I1" s="12"/>
      <c r="J1" s="12"/>
      <c r="K1" s="12"/>
      <c r="L1" s="12"/>
      <c r="M1" s="12"/>
      <c r="T1" s="15"/>
      <c r="U1" s="15"/>
    </row>
    <row r="2" spans="1:27" s="4" customFormat="1" x14ac:dyDescent="0.35">
      <c r="B2" s="7"/>
      <c r="C2" s="6"/>
      <c r="D2" s="33"/>
      <c r="E2" s="9"/>
      <c r="F2" s="9"/>
      <c r="G2" s="9"/>
      <c r="H2" s="9"/>
      <c r="I2" s="9"/>
      <c r="J2" s="9"/>
      <c r="K2" s="9"/>
      <c r="L2" s="9"/>
      <c r="M2" s="9"/>
      <c r="N2" s="6"/>
      <c r="O2" s="6"/>
      <c r="P2" s="6"/>
      <c r="Q2" s="6"/>
      <c r="R2" s="6"/>
      <c r="S2" s="6"/>
      <c r="T2" s="6"/>
      <c r="U2" s="6"/>
      <c r="V2" s="6"/>
    </row>
    <row r="3" spans="1:27" s="5" customFormat="1" ht="10.5" x14ac:dyDescent="0.35">
      <c r="A3" s="4"/>
      <c r="B3" s="143" t="s">
        <v>0</v>
      </c>
      <c r="C3" s="144"/>
      <c r="D3" s="144"/>
      <c r="E3" s="144"/>
      <c r="F3" s="144"/>
      <c r="G3" s="144"/>
      <c r="H3" s="144"/>
      <c r="I3" s="144"/>
      <c r="J3" s="144"/>
      <c r="K3" s="144"/>
      <c r="L3" s="144"/>
      <c r="M3" s="144"/>
      <c r="N3" s="80"/>
      <c r="O3" s="80"/>
      <c r="P3" s="80"/>
      <c r="Q3" s="80"/>
      <c r="R3" s="80"/>
      <c r="S3" s="80"/>
      <c r="T3" s="80"/>
      <c r="U3" s="80"/>
      <c r="V3" s="80"/>
    </row>
    <row r="4" spans="1:27" s="5" customFormat="1" ht="10.5" x14ac:dyDescent="0.35">
      <c r="A4" s="4"/>
      <c r="B4" s="145" t="s">
        <v>1</v>
      </c>
      <c r="C4" s="146"/>
      <c r="D4" s="146"/>
      <c r="E4" s="146"/>
      <c r="F4" s="146"/>
      <c r="G4" s="146"/>
      <c r="H4" s="146"/>
      <c r="I4" s="146"/>
      <c r="J4" s="146"/>
      <c r="K4" s="146"/>
      <c r="L4" s="146"/>
      <c r="M4" s="146"/>
      <c r="N4" s="17"/>
      <c r="O4" s="17"/>
      <c r="P4" s="17"/>
      <c r="Q4" s="17"/>
      <c r="R4" s="17"/>
      <c r="S4" s="17"/>
      <c r="T4" s="17"/>
      <c r="U4" s="17"/>
      <c r="V4" s="17"/>
    </row>
    <row r="5" spans="1:27" s="5" customFormat="1" ht="10.5" x14ac:dyDescent="0.35">
      <c r="A5" s="4"/>
      <c r="B5" s="143" t="s">
        <v>2</v>
      </c>
      <c r="C5" s="144"/>
      <c r="D5" s="144"/>
      <c r="E5" s="144"/>
      <c r="F5" s="144"/>
      <c r="G5" s="144"/>
      <c r="H5" s="144"/>
      <c r="I5" s="144"/>
      <c r="J5" s="144"/>
      <c r="K5" s="144"/>
      <c r="L5" s="144"/>
      <c r="M5" s="144"/>
      <c r="N5" s="80"/>
      <c r="O5" s="80"/>
      <c r="P5" s="80"/>
      <c r="Q5" s="80"/>
      <c r="R5" s="80"/>
      <c r="S5" s="80"/>
      <c r="T5" s="80"/>
      <c r="U5" s="80"/>
      <c r="V5" s="80"/>
    </row>
    <row r="6" spans="1:27" s="2" customFormat="1" ht="11" thickBot="1" x14ac:dyDescent="0.25">
      <c r="B6" s="147"/>
      <c r="C6" s="148"/>
      <c r="D6" s="148"/>
      <c r="E6" s="148"/>
      <c r="F6" s="148"/>
      <c r="G6" s="148"/>
      <c r="H6" s="148"/>
      <c r="I6" s="148"/>
      <c r="J6" s="148"/>
      <c r="K6" s="148"/>
      <c r="L6" s="148"/>
      <c r="M6" s="148"/>
      <c r="N6" s="23"/>
      <c r="O6" s="23"/>
      <c r="P6" s="23"/>
      <c r="Q6" s="23"/>
      <c r="R6" s="23"/>
      <c r="S6" s="23"/>
      <c r="T6" s="23"/>
      <c r="U6" s="23"/>
      <c r="V6" s="23"/>
    </row>
    <row r="7" spans="1:27" s="2" customFormat="1" ht="12" customHeight="1" thickBot="1" x14ac:dyDescent="0.25">
      <c r="B7" s="149" t="s">
        <v>3</v>
      </c>
      <c r="C7" s="150"/>
      <c r="D7" s="150"/>
      <c r="E7" s="150"/>
      <c r="F7" s="150"/>
      <c r="G7" s="150"/>
      <c r="H7" s="150"/>
      <c r="I7" s="150"/>
      <c r="J7" s="150"/>
      <c r="K7" s="150"/>
      <c r="L7" s="150"/>
      <c r="M7" s="150"/>
      <c r="N7" s="150"/>
      <c r="O7" s="150"/>
      <c r="P7" s="150"/>
      <c r="Q7" s="150"/>
      <c r="R7" s="150"/>
      <c r="S7" s="150"/>
      <c r="T7" s="150"/>
      <c r="U7" s="150"/>
      <c r="V7" s="150"/>
    </row>
    <row r="8" spans="1:27" s="1" customFormat="1" ht="30.75" customHeight="1" thickBot="1" x14ac:dyDescent="0.25">
      <c r="B8" s="141" t="s">
        <v>4</v>
      </c>
      <c r="C8" s="142"/>
      <c r="D8" s="142"/>
      <c r="E8" s="142"/>
      <c r="F8" s="142"/>
      <c r="G8" s="142"/>
      <c r="H8" s="142"/>
      <c r="I8" s="142"/>
      <c r="J8" s="142"/>
      <c r="K8" s="142"/>
      <c r="L8" s="142"/>
      <c r="M8" s="142"/>
      <c r="N8" s="142"/>
      <c r="O8" s="142"/>
      <c r="P8" s="142"/>
      <c r="Q8" s="142"/>
      <c r="R8" s="142"/>
      <c r="S8" s="142"/>
      <c r="T8" s="142"/>
      <c r="U8" s="142"/>
      <c r="V8" s="142"/>
    </row>
    <row r="9" spans="1:27" s="1" customFormat="1" ht="11.25" customHeight="1" x14ac:dyDescent="0.2">
      <c r="B9" s="152"/>
      <c r="C9" s="153"/>
      <c r="D9" s="153"/>
      <c r="E9" s="153"/>
      <c r="F9" s="153"/>
      <c r="G9" s="153"/>
      <c r="H9" s="153"/>
      <c r="I9" s="153"/>
      <c r="J9" s="153"/>
      <c r="K9" s="153"/>
      <c r="L9" s="153"/>
      <c r="M9" s="153"/>
      <c r="N9" s="26"/>
      <c r="O9" s="26"/>
      <c r="P9" s="26"/>
      <c r="Q9" s="165" t="s">
        <v>5</v>
      </c>
      <c r="R9" s="154"/>
      <c r="S9" s="154"/>
      <c r="T9" s="154"/>
      <c r="U9" s="154"/>
      <c r="V9" s="154"/>
    </row>
    <row r="10" spans="1:27" s="1" customFormat="1" ht="10.5" thickBot="1" x14ac:dyDescent="0.25">
      <c r="B10" s="25"/>
      <c r="C10" s="26"/>
      <c r="D10" s="34"/>
      <c r="E10" s="34"/>
      <c r="F10" s="34"/>
      <c r="G10" s="34"/>
      <c r="H10" s="34"/>
      <c r="I10" s="34"/>
      <c r="J10" s="34"/>
      <c r="K10" s="34"/>
      <c r="L10" s="34"/>
      <c r="M10" s="34"/>
      <c r="N10" s="26"/>
      <c r="O10" s="26"/>
      <c r="P10" s="26"/>
      <c r="Q10" s="166"/>
      <c r="R10" s="167"/>
      <c r="S10" s="167"/>
      <c r="T10" s="167"/>
      <c r="U10" s="167"/>
      <c r="V10" s="167"/>
    </row>
    <row r="11" spans="1:27" s="3" customFormat="1" ht="35.25" customHeight="1" thickBot="1" x14ac:dyDescent="0.25">
      <c r="B11" s="69" t="s">
        <v>6</v>
      </c>
      <c r="C11" s="169" t="s">
        <v>7</v>
      </c>
      <c r="D11" s="169"/>
      <c r="E11" s="169"/>
      <c r="F11" s="174" t="s">
        <v>8</v>
      </c>
      <c r="G11" s="174"/>
      <c r="H11" s="174" t="s">
        <v>9</v>
      </c>
      <c r="I11" s="174"/>
      <c r="J11" s="174" t="s">
        <v>10</v>
      </c>
      <c r="K11" s="174"/>
      <c r="L11" s="174" t="s">
        <v>11</v>
      </c>
      <c r="M11" s="174"/>
      <c r="N11" s="170" t="s">
        <v>12</v>
      </c>
      <c r="O11" s="170"/>
      <c r="P11" s="170"/>
      <c r="Q11" s="171" t="s">
        <v>13</v>
      </c>
      <c r="R11" s="173"/>
      <c r="S11" s="171" t="s">
        <v>14</v>
      </c>
      <c r="T11" s="172"/>
      <c r="U11" s="172"/>
      <c r="V11" s="172"/>
      <c r="W11" s="168" t="s">
        <v>15</v>
      </c>
      <c r="X11" s="168"/>
      <c r="Y11" s="168"/>
    </row>
    <row r="12" spans="1:27" s="13" customFormat="1" ht="52.5" x14ac:dyDescent="0.25">
      <c r="B12" s="70" t="s">
        <v>16</v>
      </c>
      <c r="C12" s="70" t="s">
        <v>17</v>
      </c>
      <c r="D12" s="70" t="s">
        <v>18</v>
      </c>
      <c r="E12" s="71" t="s">
        <v>19</v>
      </c>
      <c r="F12" s="83" t="s">
        <v>20</v>
      </c>
      <c r="G12" s="83" t="s">
        <v>21</v>
      </c>
      <c r="H12" s="83" t="s">
        <v>20</v>
      </c>
      <c r="I12" s="83" t="s">
        <v>21</v>
      </c>
      <c r="J12" s="83" t="s">
        <v>20</v>
      </c>
      <c r="K12" s="83" t="s">
        <v>21</v>
      </c>
      <c r="L12" s="83" t="s">
        <v>20</v>
      </c>
      <c r="M12" s="83" t="s">
        <v>21</v>
      </c>
      <c r="N12" s="74" t="s">
        <v>22</v>
      </c>
      <c r="O12" s="74" t="s">
        <v>23</v>
      </c>
      <c r="P12" s="74" t="s">
        <v>24</v>
      </c>
      <c r="Q12" s="74" t="s">
        <v>25</v>
      </c>
      <c r="R12" s="75" t="s">
        <v>26</v>
      </c>
      <c r="S12" s="74" t="s">
        <v>27</v>
      </c>
      <c r="T12" s="70" t="s">
        <v>28</v>
      </c>
      <c r="U12" s="70" t="s">
        <v>29</v>
      </c>
      <c r="V12" s="75" t="s">
        <v>30</v>
      </c>
      <c r="W12" s="168"/>
      <c r="X12" s="168"/>
      <c r="Y12" s="168"/>
    </row>
    <row r="13" spans="1:27" ht="11.25" customHeight="1" x14ac:dyDescent="0.2">
      <c r="B13" s="76">
        <v>1</v>
      </c>
      <c r="C13" s="62" t="s">
        <v>31</v>
      </c>
      <c r="D13" s="10" t="s">
        <v>32</v>
      </c>
      <c r="E13" s="84">
        <v>182</v>
      </c>
      <c r="F13" s="89">
        <v>90000</v>
      </c>
      <c r="G13" s="89">
        <f>+E13*F13</f>
        <v>16380000</v>
      </c>
      <c r="H13" s="89">
        <v>237484</v>
      </c>
      <c r="I13" s="89">
        <f>+E13*H13</f>
        <v>43222088</v>
      </c>
      <c r="J13" s="89">
        <v>75000</v>
      </c>
      <c r="K13" s="89">
        <f>+E13*J13</f>
        <v>13650000</v>
      </c>
      <c r="L13" s="89">
        <v>94500</v>
      </c>
      <c r="M13" s="89">
        <f>+E13*L13</f>
        <v>17199000</v>
      </c>
      <c r="N13" s="47">
        <f>ROUND(AVERAGE(F13,H13,J13,L13),0)</f>
        <v>124246</v>
      </c>
      <c r="O13" s="47">
        <f t="shared" ref="O13:O44" si="0">ROUND(MEDIAN(F13,H13,J13,L13),0)</f>
        <v>92250</v>
      </c>
      <c r="P13" s="48">
        <f t="shared" ref="P13:P44" si="1">ROUND(GEOMEAN(F13,H13,J13,L13),0)</f>
        <v>110941</v>
      </c>
      <c r="Q13" s="67">
        <f>((MIN(N13:P13)*3)+SMALL(N13:P13,2)+SMALL(N13:P13,3))/5</f>
        <v>102387.4</v>
      </c>
      <c r="R13" s="46" t="s">
        <v>13</v>
      </c>
      <c r="S13" s="20">
        <f>Q13</f>
        <v>102387</v>
      </c>
      <c r="T13" s="54">
        <f>ROUND((S13/1.19),0)</f>
        <v>86039</v>
      </c>
      <c r="U13" s="54">
        <f>ROUND(S13,0)</f>
        <v>102387</v>
      </c>
      <c r="V13" s="55">
        <f t="shared" ref="V13:V44" si="2">U13*E13</f>
        <v>18634434</v>
      </c>
      <c r="W13" s="168"/>
      <c r="X13" s="168"/>
      <c r="Y13" s="168"/>
      <c r="Z13" s="14"/>
      <c r="AA13" s="14"/>
    </row>
    <row r="14" spans="1:27" ht="11.25" customHeight="1" x14ac:dyDescent="0.2">
      <c r="B14" s="76">
        <v>2</v>
      </c>
      <c r="C14" s="62" t="s">
        <v>33</v>
      </c>
      <c r="D14" s="10" t="s">
        <v>32</v>
      </c>
      <c r="E14" s="84">
        <v>16</v>
      </c>
      <c r="F14" s="89">
        <v>420000</v>
      </c>
      <c r="G14" s="89">
        <f t="shared" ref="G14:G66" si="3">+E14*F14</f>
        <v>6720000</v>
      </c>
      <c r="H14" s="89">
        <v>653080</v>
      </c>
      <c r="I14" s="89">
        <f t="shared" ref="I14:I65" si="4">+E14*H14</f>
        <v>10449280</v>
      </c>
      <c r="J14" s="89">
        <v>650000</v>
      </c>
      <c r="K14" s="89">
        <f t="shared" ref="K14:K66" si="5">+E14*J14</f>
        <v>10400000</v>
      </c>
      <c r="L14" s="89">
        <v>345000</v>
      </c>
      <c r="M14" s="89">
        <f t="shared" ref="M14:M66" si="6">+E14*L14</f>
        <v>5520000</v>
      </c>
      <c r="N14" s="47">
        <f t="shared" ref="N14:N44" si="7">ROUND(AVERAGE(F14,H14,J14,L14),0)</f>
        <v>517020</v>
      </c>
      <c r="O14" s="47">
        <f t="shared" si="0"/>
        <v>535000</v>
      </c>
      <c r="P14" s="48">
        <f t="shared" si="1"/>
        <v>498009</v>
      </c>
      <c r="Q14" s="67">
        <f t="shared" ref="Q14:Q55" si="8">((MIN(N14:P14)*3)+SMALL(N14:P14,2)+SMALL(N14:P14,3))/5</f>
        <v>509209.4</v>
      </c>
      <c r="R14" s="46" t="s">
        <v>13</v>
      </c>
      <c r="S14" s="20">
        <f t="shared" ref="S14:S31" si="9">Q14</f>
        <v>509209</v>
      </c>
      <c r="T14" s="54">
        <f t="shared" ref="T14:T55" si="10">ROUND((S14/1.19),0)</f>
        <v>427907</v>
      </c>
      <c r="U14" s="54">
        <f t="shared" ref="U14:U31" si="11">ROUND(S14,0)</f>
        <v>509209</v>
      </c>
      <c r="V14" s="55">
        <f t="shared" si="2"/>
        <v>8147344</v>
      </c>
      <c r="W14" s="168"/>
      <c r="X14" s="168"/>
      <c r="Y14" s="168"/>
      <c r="Z14" s="14"/>
      <c r="AA14" s="14"/>
    </row>
    <row r="15" spans="1:27" x14ac:dyDescent="0.2">
      <c r="B15" s="76">
        <v>3</v>
      </c>
      <c r="C15" s="62" t="s">
        <v>34</v>
      </c>
      <c r="D15" s="10" t="s">
        <v>32</v>
      </c>
      <c r="E15" s="84">
        <v>206</v>
      </c>
      <c r="F15" s="89">
        <v>280000</v>
      </c>
      <c r="G15" s="89">
        <f t="shared" si="3"/>
        <v>57680000</v>
      </c>
      <c r="H15" s="89">
        <v>134031</v>
      </c>
      <c r="I15" s="89">
        <f t="shared" si="4"/>
        <v>27610386</v>
      </c>
      <c r="J15" s="89">
        <v>240000</v>
      </c>
      <c r="K15" s="89">
        <f t="shared" si="5"/>
        <v>49440000</v>
      </c>
      <c r="L15" s="89">
        <v>160000</v>
      </c>
      <c r="M15" s="89">
        <f t="shared" si="6"/>
        <v>32960000</v>
      </c>
      <c r="N15" s="47">
        <f t="shared" si="7"/>
        <v>203508</v>
      </c>
      <c r="O15" s="47">
        <f t="shared" si="0"/>
        <v>200000</v>
      </c>
      <c r="P15" s="48">
        <f t="shared" si="1"/>
        <v>194838</v>
      </c>
      <c r="Q15" s="67">
        <f t="shared" si="8"/>
        <v>197604.4</v>
      </c>
      <c r="R15" s="46" t="s">
        <v>13</v>
      </c>
      <c r="S15" s="20">
        <f t="shared" si="9"/>
        <v>197604</v>
      </c>
      <c r="T15" s="54">
        <f t="shared" si="10"/>
        <v>166054</v>
      </c>
      <c r="U15" s="54">
        <f t="shared" si="11"/>
        <v>197604</v>
      </c>
      <c r="V15" s="55">
        <f t="shared" si="2"/>
        <v>40706424</v>
      </c>
      <c r="W15" s="168"/>
      <c r="X15" s="168"/>
      <c r="Y15" s="168"/>
      <c r="Z15" s="14"/>
      <c r="AA15" s="14"/>
    </row>
    <row r="16" spans="1:27" x14ac:dyDescent="0.2">
      <c r="B16" s="76">
        <v>4</v>
      </c>
      <c r="C16" s="62" t="s">
        <v>35</v>
      </c>
      <c r="D16" s="10" t="s">
        <v>32</v>
      </c>
      <c r="E16" s="84">
        <v>178</v>
      </c>
      <c r="F16" s="89">
        <v>280000</v>
      </c>
      <c r="G16" s="89">
        <f t="shared" si="3"/>
        <v>49840000</v>
      </c>
      <c r="H16" s="89">
        <v>134031</v>
      </c>
      <c r="I16" s="89">
        <f t="shared" si="4"/>
        <v>23857518</v>
      </c>
      <c r="J16" s="89">
        <v>240000</v>
      </c>
      <c r="K16" s="89">
        <f t="shared" si="5"/>
        <v>42720000</v>
      </c>
      <c r="L16" s="89">
        <v>145000</v>
      </c>
      <c r="M16" s="89">
        <f t="shared" si="6"/>
        <v>25810000</v>
      </c>
      <c r="N16" s="47">
        <f t="shared" si="7"/>
        <v>199758</v>
      </c>
      <c r="O16" s="47">
        <f t="shared" si="0"/>
        <v>192500</v>
      </c>
      <c r="P16" s="48">
        <f t="shared" si="1"/>
        <v>190102</v>
      </c>
      <c r="Q16" s="67">
        <f t="shared" si="8"/>
        <v>192512.8</v>
      </c>
      <c r="R16" s="46" t="s">
        <v>13</v>
      </c>
      <c r="S16" s="20">
        <f t="shared" si="9"/>
        <v>192513</v>
      </c>
      <c r="T16" s="54">
        <f t="shared" si="10"/>
        <v>161776</v>
      </c>
      <c r="U16" s="54">
        <f t="shared" si="11"/>
        <v>192513</v>
      </c>
      <c r="V16" s="55">
        <f t="shared" si="2"/>
        <v>34267314</v>
      </c>
      <c r="W16" s="168"/>
      <c r="X16" s="168"/>
      <c r="Y16" s="168"/>
      <c r="Z16" s="14"/>
      <c r="AA16" s="14"/>
    </row>
    <row r="17" spans="2:27" x14ac:dyDescent="0.2">
      <c r="B17" s="76">
        <v>5</v>
      </c>
      <c r="C17" s="62" t="s">
        <v>36</v>
      </c>
      <c r="D17" s="10" t="s">
        <v>32</v>
      </c>
      <c r="E17" s="84">
        <v>198</v>
      </c>
      <c r="F17" s="89">
        <v>260000</v>
      </c>
      <c r="G17" s="89">
        <f t="shared" si="3"/>
        <v>51480000</v>
      </c>
      <c r="H17" s="89">
        <v>131887</v>
      </c>
      <c r="I17" s="89">
        <f t="shared" si="4"/>
        <v>26113626</v>
      </c>
      <c r="J17" s="89">
        <v>220000</v>
      </c>
      <c r="K17" s="89">
        <f t="shared" si="5"/>
        <v>43560000</v>
      </c>
      <c r="L17" s="89">
        <v>135000</v>
      </c>
      <c r="M17" s="89">
        <f t="shared" si="6"/>
        <v>26730000</v>
      </c>
      <c r="N17" s="47">
        <f t="shared" si="7"/>
        <v>186722</v>
      </c>
      <c r="O17" s="47">
        <f t="shared" si="0"/>
        <v>177500</v>
      </c>
      <c r="P17" s="48">
        <f t="shared" si="1"/>
        <v>178642</v>
      </c>
      <c r="Q17" s="67">
        <f t="shared" si="8"/>
        <v>179572.8</v>
      </c>
      <c r="R17" s="46" t="s">
        <v>13</v>
      </c>
      <c r="S17" s="20">
        <f>Q17</f>
        <v>179573</v>
      </c>
      <c r="T17" s="54">
        <f t="shared" si="10"/>
        <v>150902</v>
      </c>
      <c r="U17" s="54">
        <f t="shared" si="11"/>
        <v>179573</v>
      </c>
      <c r="V17" s="55">
        <f t="shared" si="2"/>
        <v>35555454</v>
      </c>
      <c r="W17" s="168"/>
      <c r="X17" s="168"/>
      <c r="Y17" s="168"/>
      <c r="Z17" s="14"/>
      <c r="AA17" s="14"/>
    </row>
    <row r="18" spans="2:27" ht="10.5" customHeight="1" x14ac:dyDescent="0.2">
      <c r="B18" s="76">
        <v>6</v>
      </c>
      <c r="C18" s="62" t="s">
        <v>37</v>
      </c>
      <c r="D18" s="10" t="s">
        <v>38</v>
      </c>
      <c r="E18" s="84">
        <v>130</v>
      </c>
      <c r="F18" s="89">
        <v>60000</v>
      </c>
      <c r="G18" s="89">
        <f t="shared" si="3"/>
        <v>7800000</v>
      </c>
      <c r="H18" s="89">
        <v>131082</v>
      </c>
      <c r="I18" s="89">
        <f t="shared" si="4"/>
        <v>17040660</v>
      </c>
      <c r="J18" s="89">
        <v>45000</v>
      </c>
      <c r="K18" s="89">
        <f t="shared" si="5"/>
        <v>5850000</v>
      </c>
      <c r="L18" s="89">
        <v>36000</v>
      </c>
      <c r="M18" s="89">
        <f t="shared" si="6"/>
        <v>4680000</v>
      </c>
      <c r="N18" s="47">
        <f t="shared" si="7"/>
        <v>68021</v>
      </c>
      <c r="O18" s="47">
        <f t="shared" si="0"/>
        <v>52500</v>
      </c>
      <c r="P18" s="48">
        <f t="shared" si="1"/>
        <v>59745</v>
      </c>
      <c r="Q18" s="67">
        <f t="shared" si="8"/>
        <v>57053.2</v>
      </c>
      <c r="R18" s="46" t="s">
        <v>13</v>
      </c>
      <c r="S18" s="20">
        <f t="shared" si="9"/>
        <v>57053</v>
      </c>
      <c r="T18" s="54">
        <f t="shared" si="10"/>
        <v>47944</v>
      </c>
      <c r="U18" s="54">
        <f t="shared" si="11"/>
        <v>57053</v>
      </c>
      <c r="V18" s="55">
        <f t="shared" si="2"/>
        <v>7416890</v>
      </c>
      <c r="W18" s="168"/>
      <c r="X18" s="168"/>
      <c r="Y18" s="168"/>
      <c r="Z18" s="14"/>
      <c r="AA18" s="14"/>
    </row>
    <row r="19" spans="2:27" x14ac:dyDescent="0.2">
      <c r="B19" s="76">
        <v>7</v>
      </c>
      <c r="C19" s="62" t="s">
        <v>39</v>
      </c>
      <c r="D19" s="10" t="s">
        <v>32</v>
      </c>
      <c r="E19" s="85">
        <v>257</v>
      </c>
      <c r="F19" s="90">
        <v>280000</v>
      </c>
      <c r="G19" s="89">
        <f t="shared" si="3"/>
        <v>71960000</v>
      </c>
      <c r="H19" s="90">
        <v>525397</v>
      </c>
      <c r="I19" s="89">
        <f t="shared" si="4"/>
        <v>135027029</v>
      </c>
      <c r="J19" s="90">
        <v>240000</v>
      </c>
      <c r="K19" s="89">
        <f t="shared" si="5"/>
        <v>61680000</v>
      </c>
      <c r="L19" s="90">
        <v>245000</v>
      </c>
      <c r="M19" s="89">
        <f t="shared" si="6"/>
        <v>62965000</v>
      </c>
      <c r="N19" s="47">
        <f t="shared" si="7"/>
        <v>322599</v>
      </c>
      <c r="O19" s="47">
        <f t="shared" si="0"/>
        <v>262500</v>
      </c>
      <c r="P19" s="48">
        <f t="shared" si="1"/>
        <v>304969</v>
      </c>
      <c r="Q19" s="67">
        <f t="shared" si="8"/>
        <v>283013.59999999998</v>
      </c>
      <c r="R19" s="46" t="s">
        <v>13</v>
      </c>
      <c r="S19" s="20">
        <f t="shared" si="9"/>
        <v>283014</v>
      </c>
      <c r="T19" s="54">
        <f t="shared" si="10"/>
        <v>237827</v>
      </c>
      <c r="U19" s="54">
        <f t="shared" si="11"/>
        <v>283014</v>
      </c>
      <c r="V19" s="55">
        <f t="shared" si="2"/>
        <v>72734598</v>
      </c>
      <c r="W19" s="168"/>
      <c r="X19" s="168"/>
      <c r="Y19" s="168"/>
      <c r="Z19" s="14"/>
      <c r="AA19" s="14"/>
    </row>
    <row r="20" spans="2:27" x14ac:dyDescent="0.2">
      <c r="B20" s="76">
        <v>8</v>
      </c>
      <c r="C20" s="62" t="s">
        <v>40</v>
      </c>
      <c r="D20" s="10" t="s">
        <v>32</v>
      </c>
      <c r="E20" s="85">
        <v>41</v>
      </c>
      <c r="F20" s="90">
        <v>320000</v>
      </c>
      <c r="G20" s="89">
        <f t="shared" si="3"/>
        <v>13120000</v>
      </c>
      <c r="H20" s="90">
        <v>595094</v>
      </c>
      <c r="I20" s="89">
        <f t="shared" si="4"/>
        <v>24398854</v>
      </c>
      <c r="J20" s="90">
        <v>160000</v>
      </c>
      <c r="K20" s="89">
        <f t="shared" si="5"/>
        <v>6560000</v>
      </c>
      <c r="L20" s="90">
        <v>345000</v>
      </c>
      <c r="M20" s="89">
        <f t="shared" si="6"/>
        <v>14145000</v>
      </c>
      <c r="N20" s="47">
        <f t="shared" si="7"/>
        <v>355024</v>
      </c>
      <c r="O20" s="47">
        <f t="shared" si="0"/>
        <v>332500</v>
      </c>
      <c r="P20" s="48">
        <f t="shared" si="1"/>
        <v>320198</v>
      </c>
      <c r="Q20" s="67">
        <f t="shared" si="8"/>
        <v>329623.59999999998</v>
      </c>
      <c r="R20" s="46" t="s">
        <v>13</v>
      </c>
      <c r="S20" s="20">
        <f t="shared" si="9"/>
        <v>329624</v>
      </c>
      <c r="T20" s="54">
        <f t="shared" si="10"/>
        <v>276995</v>
      </c>
      <c r="U20" s="54">
        <f t="shared" si="11"/>
        <v>329624</v>
      </c>
      <c r="V20" s="55">
        <f t="shared" si="2"/>
        <v>13514584</v>
      </c>
      <c r="W20" s="168"/>
      <c r="X20" s="168"/>
      <c r="Y20" s="168"/>
      <c r="Z20" s="14"/>
      <c r="AA20" s="14"/>
    </row>
    <row r="21" spans="2:27" x14ac:dyDescent="0.2">
      <c r="B21" s="76">
        <v>9</v>
      </c>
      <c r="C21" s="62" t="s">
        <v>41</v>
      </c>
      <c r="D21" s="77" t="s">
        <v>32</v>
      </c>
      <c r="E21" s="85">
        <v>305</v>
      </c>
      <c r="F21" s="90">
        <v>210000</v>
      </c>
      <c r="G21" s="89">
        <f t="shared" si="3"/>
        <v>64050000</v>
      </c>
      <c r="H21" s="90">
        <v>199705</v>
      </c>
      <c r="I21" s="89">
        <f t="shared" si="4"/>
        <v>60910025</v>
      </c>
      <c r="J21" s="90">
        <v>190000</v>
      </c>
      <c r="K21" s="89">
        <f t="shared" si="5"/>
        <v>57950000</v>
      </c>
      <c r="L21" s="90">
        <v>147000</v>
      </c>
      <c r="M21" s="89">
        <f t="shared" si="6"/>
        <v>44835000</v>
      </c>
      <c r="N21" s="47">
        <f t="shared" si="7"/>
        <v>186676</v>
      </c>
      <c r="O21" s="47">
        <f t="shared" si="0"/>
        <v>194853</v>
      </c>
      <c r="P21" s="48">
        <f t="shared" si="1"/>
        <v>184999</v>
      </c>
      <c r="Q21" s="67">
        <f t="shared" si="8"/>
        <v>187305.2</v>
      </c>
      <c r="R21" s="56" t="s">
        <v>13</v>
      </c>
      <c r="S21" s="54">
        <f t="shared" si="9"/>
        <v>187305</v>
      </c>
      <c r="T21" s="54">
        <f t="shared" si="10"/>
        <v>157399</v>
      </c>
      <c r="U21" s="54">
        <f t="shared" si="11"/>
        <v>187305</v>
      </c>
      <c r="V21" s="55">
        <f t="shared" si="2"/>
        <v>57128025</v>
      </c>
      <c r="W21" s="27"/>
      <c r="X21" s="27"/>
      <c r="Y21" s="27"/>
      <c r="Z21" s="14"/>
      <c r="AA21" s="14"/>
    </row>
    <row r="22" spans="2:27" ht="20" x14ac:dyDescent="0.2">
      <c r="B22" s="76">
        <v>10</v>
      </c>
      <c r="C22" s="62" t="s">
        <v>42</v>
      </c>
      <c r="D22" s="77" t="s">
        <v>38</v>
      </c>
      <c r="E22" s="85">
        <v>30</v>
      </c>
      <c r="F22" s="90">
        <v>450000</v>
      </c>
      <c r="G22" s="89">
        <f t="shared" si="3"/>
        <v>13500000</v>
      </c>
      <c r="H22" s="90">
        <v>662107</v>
      </c>
      <c r="I22" s="89">
        <f t="shared" si="4"/>
        <v>19863210</v>
      </c>
      <c r="J22" s="90">
        <v>380000</v>
      </c>
      <c r="K22" s="89">
        <f t="shared" si="5"/>
        <v>11400000</v>
      </c>
      <c r="L22" s="90">
        <v>275000</v>
      </c>
      <c r="M22" s="89">
        <f t="shared" si="6"/>
        <v>8250000</v>
      </c>
      <c r="N22" s="47">
        <f t="shared" si="7"/>
        <v>441777</v>
      </c>
      <c r="O22" s="47">
        <f t="shared" si="0"/>
        <v>415000</v>
      </c>
      <c r="P22" s="48">
        <f t="shared" si="1"/>
        <v>420063</v>
      </c>
      <c r="Q22" s="67">
        <f t="shared" si="8"/>
        <v>421368</v>
      </c>
      <c r="R22" s="56" t="s">
        <v>13</v>
      </c>
      <c r="S22" s="54">
        <f t="shared" si="9"/>
        <v>421368</v>
      </c>
      <c r="T22" s="54">
        <f t="shared" si="10"/>
        <v>354091</v>
      </c>
      <c r="U22" s="54">
        <f t="shared" si="11"/>
        <v>421368</v>
      </c>
      <c r="V22" s="55">
        <f t="shared" si="2"/>
        <v>12641040</v>
      </c>
      <c r="W22" s="27"/>
      <c r="X22" s="27"/>
      <c r="Y22" s="27"/>
      <c r="Z22" s="14"/>
      <c r="AA22" s="14"/>
    </row>
    <row r="23" spans="2:27" ht="20" x14ac:dyDescent="0.2">
      <c r="B23" s="76">
        <v>11</v>
      </c>
      <c r="C23" s="79" t="s">
        <v>43</v>
      </c>
      <c r="D23" s="10" t="s">
        <v>38</v>
      </c>
      <c r="E23" s="85">
        <v>9</v>
      </c>
      <c r="F23" s="90">
        <v>10000000</v>
      </c>
      <c r="G23" s="89">
        <f t="shared" si="3"/>
        <v>90000000</v>
      </c>
      <c r="H23" s="90">
        <v>902438</v>
      </c>
      <c r="I23" s="89">
        <f t="shared" si="4"/>
        <v>8121942</v>
      </c>
      <c r="J23" s="90">
        <v>8000000</v>
      </c>
      <c r="K23" s="89">
        <f t="shared" si="5"/>
        <v>72000000</v>
      </c>
      <c r="L23" s="90">
        <v>560000</v>
      </c>
      <c r="M23" s="89">
        <f t="shared" si="6"/>
        <v>5040000</v>
      </c>
      <c r="N23" s="47">
        <f t="shared" si="7"/>
        <v>4865610</v>
      </c>
      <c r="O23" s="47">
        <f t="shared" si="0"/>
        <v>4451219</v>
      </c>
      <c r="P23" s="48">
        <f t="shared" si="1"/>
        <v>2521586</v>
      </c>
      <c r="Q23" s="67">
        <f t="shared" si="8"/>
        <v>3376317.4</v>
      </c>
      <c r="R23" s="46" t="s">
        <v>13</v>
      </c>
      <c r="S23" s="20">
        <f t="shared" si="9"/>
        <v>3376317</v>
      </c>
      <c r="T23" s="54">
        <f t="shared" si="10"/>
        <v>2837241</v>
      </c>
      <c r="U23" s="54">
        <f t="shared" si="11"/>
        <v>3376317</v>
      </c>
      <c r="V23" s="55">
        <f t="shared" si="2"/>
        <v>30386853</v>
      </c>
      <c r="W23" s="27"/>
      <c r="X23" s="27"/>
      <c r="Y23" s="27"/>
      <c r="Z23" s="14"/>
      <c r="AA23" s="14"/>
    </row>
    <row r="24" spans="2:27" x14ac:dyDescent="0.2">
      <c r="B24" s="76">
        <v>12</v>
      </c>
      <c r="C24" s="79" t="s">
        <v>44</v>
      </c>
      <c r="D24" s="10" t="s">
        <v>32</v>
      </c>
      <c r="E24" s="85">
        <v>238</v>
      </c>
      <c r="F24" s="90">
        <v>220000</v>
      </c>
      <c r="G24" s="89">
        <f t="shared" si="3"/>
        <v>52360000</v>
      </c>
      <c r="H24" s="90">
        <v>202386</v>
      </c>
      <c r="I24" s="89">
        <f t="shared" si="4"/>
        <v>48167868</v>
      </c>
      <c r="J24" s="90">
        <v>210000</v>
      </c>
      <c r="K24" s="89">
        <f t="shared" si="5"/>
        <v>49980000</v>
      </c>
      <c r="L24" s="90">
        <v>170000</v>
      </c>
      <c r="M24" s="89">
        <f t="shared" si="6"/>
        <v>40460000</v>
      </c>
      <c r="N24" s="47">
        <f t="shared" si="7"/>
        <v>200597</v>
      </c>
      <c r="O24" s="47">
        <f t="shared" si="0"/>
        <v>206193</v>
      </c>
      <c r="P24" s="48">
        <f t="shared" si="1"/>
        <v>199672</v>
      </c>
      <c r="Q24" s="67">
        <f t="shared" si="8"/>
        <v>201161.2</v>
      </c>
      <c r="R24" s="46" t="s">
        <v>13</v>
      </c>
      <c r="S24" s="20">
        <f t="shared" si="9"/>
        <v>201161</v>
      </c>
      <c r="T24" s="54">
        <f t="shared" si="10"/>
        <v>169043</v>
      </c>
      <c r="U24" s="54">
        <f t="shared" si="11"/>
        <v>201161</v>
      </c>
      <c r="V24" s="55">
        <f t="shared" si="2"/>
        <v>47876318</v>
      </c>
      <c r="W24" s="27"/>
      <c r="X24" s="27"/>
      <c r="Y24" s="27"/>
      <c r="Z24" s="14"/>
      <c r="AA24" s="14"/>
    </row>
    <row r="25" spans="2:27" ht="20" x14ac:dyDescent="0.2">
      <c r="B25" s="76">
        <v>13</v>
      </c>
      <c r="C25" s="79" t="s">
        <v>45</v>
      </c>
      <c r="D25" s="10" t="s">
        <v>32</v>
      </c>
      <c r="E25" s="85">
        <v>446</v>
      </c>
      <c r="F25" s="90">
        <v>180000</v>
      </c>
      <c r="G25" s="89">
        <f t="shared" si="3"/>
        <v>80280000</v>
      </c>
      <c r="H25" s="90">
        <v>371800</v>
      </c>
      <c r="I25" s="89">
        <f t="shared" si="4"/>
        <v>165822800</v>
      </c>
      <c r="J25" s="90">
        <v>170000</v>
      </c>
      <c r="K25" s="89">
        <f t="shared" si="5"/>
        <v>75820000</v>
      </c>
      <c r="L25" s="90">
        <v>160000</v>
      </c>
      <c r="M25" s="89">
        <f t="shared" si="6"/>
        <v>71360000</v>
      </c>
      <c r="N25" s="47">
        <f t="shared" si="7"/>
        <v>220450</v>
      </c>
      <c r="O25" s="47">
        <f t="shared" si="0"/>
        <v>175000</v>
      </c>
      <c r="P25" s="48">
        <f t="shared" si="1"/>
        <v>206556</v>
      </c>
      <c r="Q25" s="67">
        <f t="shared" si="8"/>
        <v>190401.2</v>
      </c>
      <c r="R25" s="46" t="s">
        <v>13</v>
      </c>
      <c r="S25" s="20">
        <f t="shared" si="9"/>
        <v>190401</v>
      </c>
      <c r="T25" s="54">
        <f t="shared" si="10"/>
        <v>160001</v>
      </c>
      <c r="U25" s="54">
        <f t="shared" si="11"/>
        <v>190401</v>
      </c>
      <c r="V25" s="55">
        <f t="shared" si="2"/>
        <v>84918846</v>
      </c>
      <c r="W25" s="27"/>
      <c r="X25" s="27"/>
      <c r="Y25" s="27"/>
      <c r="Z25" s="14"/>
      <c r="AA25" s="14"/>
    </row>
    <row r="26" spans="2:27" x14ac:dyDescent="0.2">
      <c r="B26" s="76">
        <v>14</v>
      </c>
      <c r="C26" s="79" t="s">
        <v>46</v>
      </c>
      <c r="D26" s="10" t="s">
        <v>32</v>
      </c>
      <c r="E26" s="85">
        <v>91</v>
      </c>
      <c r="F26" s="90">
        <v>450000</v>
      </c>
      <c r="G26" s="89">
        <f t="shared" si="3"/>
        <v>40950000</v>
      </c>
      <c r="H26" s="90">
        <v>2137354</v>
      </c>
      <c r="I26" s="89">
        <f t="shared" si="4"/>
        <v>194499214</v>
      </c>
      <c r="J26" s="90">
        <v>420000</v>
      </c>
      <c r="K26" s="89">
        <f t="shared" si="5"/>
        <v>38220000</v>
      </c>
      <c r="L26" s="90">
        <v>570000</v>
      </c>
      <c r="M26" s="89">
        <f t="shared" si="6"/>
        <v>51870000</v>
      </c>
      <c r="N26" s="47">
        <f t="shared" si="7"/>
        <v>894339</v>
      </c>
      <c r="O26" s="47">
        <f t="shared" si="0"/>
        <v>510000</v>
      </c>
      <c r="P26" s="48">
        <f t="shared" si="1"/>
        <v>692713</v>
      </c>
      <c r="Q26" s="67">
        <f t="shared" si="8"/>
        <v>623410.4</v>
      </c>
      <c r="R26" s="46" t="s">
        <v>13</v>
      </c>
      <c r="S26" s="20">
        <f t="shared" si="9"/>
        <v>623410</v>
      </c>
      <c r="T26" s="54">
        <f t="shared" si="10"/>
        <v>523874</v>
      </c>
      <c r="U26" s="54">
        <f t="shared" si="11"/>
        <v>623410</v>
      </c>
      <c r="V26" s="55">
        <f t="shared" si="2"/>
        <v>56730310</v>
      </c>
      <c r="W26" s="27"/>
      <c r="X26" s="27"/>
      <c r="Y26" s="27"/>
      <c r="Z26" s="14"/>
      <c r="AA26" s="14"/>
    </row>
    <row r="27" spans="2:27" x14ac:dyDescent="0.2">
      <c r="B27" s="76">
        <v>15</v>
      </c>
      <c r="C27" s="79" t="s">
        <v>47</v>
      </c>
      <c r="D27" s="10" t="s">
        <v>32</v>
      </c>
      <c r="E27" s="85">
        <v>6</v>
      </c>
      <c r="F27" s="90">
        <v>3800000</v>
      </c>
      <c r="G27" s="89">
        <f t="shared" si="3"/>
        <v>22800000</v>
      </c>
      <c r="H27" s="90">
        <v>1899870</v>
      </c>
      <c r="I27" s="89">
        <f t="shared" si="4"/>
        <v>11399220</v>
      </c>
      <c r="J27" s="90">
        <v>3800000</v>
      </c>
      <c r="K27" s="89">
        <f t="shared" si="5"/>
        <v>22800000</v>
      </c>
      <c r="L27" s="90">
        <v>2100000</v>
      </c>
      <c r="M27" s="89">
        <f t="shared" si="6"/>
        <v>12600000</v>
      </c>
      <c r="N27" s="47">
        <f t="shared" si="7"/>
        <v>2899968</v>
      </c>
      <c r="O27" s="47">
        <f t="shared" si="0"/>
        <v>2950000</v>
      </c>
      <c r="P27" s="48">
        <f t="shared" si="1"/>
        <v>2755038</v>
      </c>
      <c r="Q27" s="67">
        <f t="shared" si="8"/>
        <v>2823016.4</v>
      </c>
      <c r="R27" s="46" t="s">
        <v>13</v>
      </c>
      <c r="S27" s="20">
        <f t="shared" si="9"/>
        <v>2823016</v>
      </c>
      <c r="T27" s="54">
        <f t="shared" si="10"/>
        <v>2372282</v>
      </c>
      <c r="U27" s="54">
        <f t="shared" si="11"/>
        <v>2823016</v>
      </c>
      <c r="V27" s="55">
        <f t="shared" si="2"/>
        <v>16938096</v>
      </c>
      <c r="W27" s="27"/>
      <c r="X27" s="27"/>
      <c r="Y27" s="27"/>
      <c r="Z27" s="14"/>
      <c r="AA27" s="14"/>
    </row>
    <row r="28" spans="2:27" x14ac:dyDescent="0.2">
      <c r="B28" s="76">
        <v>16</v>
      </c>
      <c r="C28" s="79" t="s">
        <v>48</v>
      </c>
      <c r="D28" s="10" t="s">
        <v>32</v>
      </c>
      <c r="E28" s="85">
        <v>3</v>
      </c>
      <c r="F28" s="90">
        <v>4500000</v>
      </c>
      <c r="G28" s="89">
        <f t="shared" si="3"/>
        <v>13500000</v>
      </c>
      <c r="H28" s="90">
        <v>9974318</v>
      </c>
      <c r="I28" s="89">
        <f t="shared" si="4"/>
        <v>29922954</v>
      </c>
      <c r="J28" s="90">
        <v>3000000</v>
      </c>
      <c r="K28" s="89">
        <f t="shared" si="5"/>
        <v>9000000</v>
      </c>
      <c r="L28" s="90">
        <v>1950000</v>
      </c>
      <c r="M28" s="89">
        <f t="shared" si="6"/>
        <v>5850000</v>
      </c>
      <c r="N28" s="47">
        <f t="shared" si="7"/>
        <v>4856080</v>
      </c>
      <c r="O28" s="47">
        <f t="shared" si="0"/>
        <v>3750000</v>
      </c>
      <c r="P28" s="48">
        <f t="shared" si="1"/>
        <v>4025436</v>
      </c>
      <c r="Q28" s="67">
        <f t="shared" si="8"/>
        <v>4026303.2</v>
      </c>
      <c r="R28" s="46" t="s">
        <v>13</v>
      </c>
      <c r="S28" s="20">
        <f t="shared" si="9"/>
        <v>4026303</v>
      </c>
      <c r="T28" s="54">
        <f t="shared" si="10"/>
        <v>3383448</v>
      </c>
      <c r="U28" s="54">
        <f t="shared" si="11"/>
        <v>4026303</v>
      </c>
      <c r="V28" s="55">
        <f t="shared" si="2"/>
        <v>12078909</v>
      </c>
      <c r="W28" s="27"/>
      <c r="X28" s="27"/>
      <c r="Y28" s="27"/>
      <c r="Z28" s="14"/>
      <c r="AA28" s="14"/>
    </row>
    <row r="29" spans="2:27" ht="20" x14ac:dyDescent="0.2">
      <c r="B29" s="76">
        <v>17</v>
      </c>
      <c r="C29" s="79" t="s">
        <v>49</v>
      </c>
      <c r="D29" s="10" t="s">
        <v>50</v>
      </c>
      <c r="E29" s="85">
        <v>444</v>
      </c>
      <c r="F29" s="90">
        <v>35000</v>
      </c>
      <c r="G29" s="89">
        <f t="shared" si="3"/>
        <v>15540000</v>
      </c>
      <c r="H29" s="90">
        <v>30892</v>
      </c>
      <c r="I29" s="89">
        <f t="shared" si="4"/>
        <v>13716048</v>
      </c>
      <c r="J29" s="90">
        <v>30000</v>
      </c>
      <c r="K29" s="89">
        <f t="shared" si="5"/>
        <v>13320000</v>
      </c>
      <c r="L29" s="90">
        <v>26000</v>
      </c>
      <c r="M29" s="89">
        <f t="shared" si="6"/>
        <v>11544000</v>
      </c>
      <c r="N29" s="47">
        <f t="shared" si="7"/>
        <v>30473</v>
      </c>
      <c r="O29" s="47">
        <f t="shared" si="0"/>
        <v>30446</v>
      </c>
      <c r="P29" s="48">
        <f t="shared" si="1"/>
        <v>30304</v>
      </c>
      <c r="Q29" s="67">
        <f t="shared" si="8"/>
        <v>30366.2</v>
      </c>
      <c r="R29" s="46" t="s">
        <v>13</v>
      </c>
      <c r="S29" s="20">
        <f t="shared" si="9"/>
        <v>30366</v>
      </c>
      <c r="T29" s="54">
        <f t="shared" si="10"/>
        <v>25518</v>
      </c>
      <c r="U29" s="54">
        <f t="shared" si="11"/>
        <v>30366</v>
      </c>
      <c r="V29" s="55">
        <f t="shared" si="2"/>
        <v>13482504</v>
      </c>
      <c r="W29" s="27"/>
      <c r="X29" s="27"/>
      <c r="Y29" s="27"/>
      <c r="Z29" s="14"/>
      <c r="AA29" s="14"/>
    </row>
    <row r="30" spans="2:27" x14ac:dyDescent="0.2">
      <c r="B30" s="76">
        <v>18</v>
      </c>
      <c r="C30" s="79" t="s">
        <v>51</v>
      </c>
      <c r="D30" s="10" t="s">
        <v>32</v>
      </c>
      <c r="E30" s="85">
        <v>6</v>
      </c>
      <c r="F30" s="90">
        <v>2700000</v>
      </c>
      <c r="G30" s="89">
        <f t="shared" si="3"/>
        <v>16200000</v>
      </c>
      <c r="H30" s="90">
        <v>2990742</v>
      </c>
      <c r="I30" s="89">
        <f t="shared" si="4"/>
        <v>17944452</v>
      </c>
      <c r="J30" s="90">
        <v>2700000</v>
      </c>
      <c r="K30" s="89">
        <f t="shared" si="5"/>
        <v>16200000</v>
      </c>
      <c r="L30" s="90">
        <v>2550000</v>
      </c>
      <c r="M30" s="89">
        <f t="shared" si="6"/>
        <v>15300000</v>
      </c>
      <c r="N30" s="47">
        <f t="shared" si="7"/>
        <v>2735186</v>
      </c>
      <c r="O30" s="47">
        <f t="shared" si="0"/>
        <v>2700000</v>
      </c>
      <c r="P30" s="48">
        <f t="shared" si="1"/>
        <v>2730623</v>
      </c>
      <c r="Q30" s="67">
        <f t="shared" si="8"/>
        <v>2713161.8</v>
      </c>
      <c r="R30" s="46" t="s">
        <v>13</v>
      </c>
      <c r="S30" s="20">
        <f t="shared" si="9"/>
        <v>2713162</v>
      </c>
      <c r="T30" s="54">
        <f t="shared" si="10"/>
        <v>2279968</v>
      </c>
      <c r="U30" s="54">
        <f t="shared" si="11"/>
        <v>2713162</v>
      </c>
      <c r="V30" s="55">
        <f t="shared" si="2"/>
        <v>16278972</v>
      </c>
      <c r="W30" s="27"/>
      <c r="X30" s="27"/>
      <c r="Y30" s="27"/>
      <c r="Z30" s="14"/>
      <c r="AA30" s="14"/>
    </row>
    <row r="31" spans="2:27" ht="20" x14ac:dyDescent="0.2">
      <c r="B31" s="76">
        <v>19</v>
      </c>
      <c r="C31" s="79" t="s">
        <v>52</v>
      </c>
      <c r="D31" s="10" t="s">
        <v>38</v>
      </c>
      <c r="E31" s="85">
        <v>110</v>
      </c>
      <c r="F31" s="90">
        <v>90000</v>
      </c>
      <c r="G31" s="89">
        <f t="shared" si="3"/>
        <v>9900000</v>
      </c>
      <c r="H31" s="90">
        <v>86853</v>
      </c>
      <c r="I31" s="89">
        <f t="shared" si="4"/>
        <v>9553830</v>
      </c>
      <c r="J31" s="90">
        <v>85000</v>
      </c>
      <c r="K31" s="89">
        <f t="shared" si="5"/>
        <v>9350000</v>
      </c>
      <c r="L31" s="90">
        <v>101000</v>
      </c>
      <c r="M31" s="89">
        <f t="shared" si="6"/>
        <v>11110000</v>
      </c>
      <c r="N31" s="47">
        <f t="shared" si="7"/>
        <v>90713</v>
      </c>
      <c r="O31" s="47">
        <f t="shared" si="0"/>
        <v>88427</v>
      </c>
      <c r="P31" s="48">
        <f t="shared" si="1"/>
        <v>90509</v>
      </c>
      <c r="Q31" s="67">
        <f t="shared" si="8"/>
        <v>89300.6</v>
      </c>
      <c r="R31" s="46" t="s">
        <v>13</v>
      </c>
      <c r="S31" s="20">
        <f t="shared" si="9"/>
        <v>89301</v>
      </c>
      <c r="T31" s="54">
        <f t="shared" si="10"/>
        <v>75043</v>
      </c>
      <c r="U31" s="54">
        <f t="shared" si="11"/>
        <v>89301</v>
      </c>
      <c r="V31" s="55">
        <f t="shared" si="2"/>
        <v>9823110</v>
      </c>
      <c r="W31" s="27"/>
      <c r="X31" s="27"/>
      <c r="Y31" s="27"/>
      <c r="Z31" s="14"/>
      <c r="AA31" s="14"/>
    </row>
    <row r="32" spans="2:27" x14ac:dyDescent="0.2">
      <c r="B32" s="76">
        <v>20</v>
      </c>
      <c r="C32" s="79" t="s">
        <v>53</v>
      </c>
      <c r="D32" s="10" t="s">
        <v>32</v>
      </c>
      <c r="E32" s="85">
        <v>34</v>
      </c>
      <c r="F32" s="90">
        <v>75000</v>
      </c>
      <c r="G32" s="89">
        <f t="shared" si="3"/>
        <v>2550000</v>
      </c>
      <c r="H32" s="90">
        <v>290918</v>
      </c>
      <c r="I32" s="89">
        <f t="shared" si="4"/>
        <v>9891212</v>
      </c>
      <c r="J32" s="90">
        <v>65000</v>
      </c>
      <c r="K32" s="89">
        <f t="shared" si="5"/>
        <v>2210000</v>
      </c>
      <c r="L32" s="90">
        <v>98000</v>
      </c>
      <c r="M32" s="89">
        <f t="shared" si="6"/>
        <v>3332000</v>
      </c>
      <c r="N32" s="47">
        <f t="shared" si="7"/>
        <v>132230</v>
      </c>
      <c r="O32" s="47">
        <f t="shared" si="0"/>
        <v>86500</v>
      </c>
      <c r="P32" s="48">
        <f t="shared" si="1"/>
        <v>108578</v>
      </c>
      <c r="Q32" s="67">
        <f t="shared" si="8"/>
        <v>100061.6</v>
      </c>
      <c r="R32" s="46" t="s">
        <v>13</v>
      </c>
      <c r="S32" s="20">
        <f t="shared" ref="S32:S38" si="12">Q32</f>
        <v>100062</v>
      </c>
      <c r="T32" s="54">
        <f t="shared" si="10"/>
        <v>84086</v>
      </c>
      <c r="U32" s="54">
        <f t="shared" ref="U32:U38" si="13">ROUND(S32,0)</f>
        <v>100062</v>
      </c>
      <c r="V32" s="55">
        <f t="shared" si="2"/>
        <v>3402108</v>
      </c>
      <c r="W32" s="27"/>
      <c r="X32" s="27"/>
      <c r="Y32" s="27"/>
      <c r="Z32" s="14"/>
      <c r="AA32" s="14"/>
    </row>
    <row r="33" spans="2:27" x14ac:dyDescent="0.2">
      <c r="B33" s="76">
        <v>21</v>
      </c>
      <c r="C33" s="79" t="s">
        <v>54</v>
      </c>
      <c r="D33" s="10" t="s">
        <v>32</v>
      </c>
      <c r="E33" s="85">
        <v>48</v>
      </c>
      <c r="F33" s="90">
        <v>780000</v>
      </c>
      <c r="G33" s="89">
        <f t="shared" si="3"/>
        <v>37440000</v>
      </c>
      <c r="H33" s="90">
        <v>1139922</v>
      </c>
      <c r="I33" s="89">
        <f t="shared" si="4"/>
        <v>54716256</v>
      </c>
      <c r="J33" s="90">
        <v>750000</v>
      </c>
      <c r="K33" s="89">
        <f t="shared" si="5"/>
        <v>36000000</v>
      </c>
      <c r="L33" s="90">
        <v>340000</v>
      </c>
      <c r="M33" s="89">
        <f t="shared" si="6"/>
        <v>16320000</v>
      </c>
      <c r="N33" s="47">
        <f t="shared" si="7"/>
        <v>752481</v>
      </c>
      <c r="O33" s="47">
        <f t="shared" si="0"/>
        <v>765000</v>
      </c>
      <c r="P33" s="48">
        <f t="shared" si="1"/>
        <v>690045</v>
      </c>
      <c r="Q33" s="67">
        <f t="shared" si="8"/>
        <v>717523.2</v>
      </c>
      <c r="R33" s="46" t="s">
        <v>13</v>
      </c>
      <c r="S33" s="20">
        <f t="shared" si="12"/>
        <v>717523</v>
      </c>
      <c r="T33" s="54">
        <f t="shared" si="10"/>
        <v>602961</v>
      </c>
      <c r="U33" s="54">
        <f t="shared" si="13"/>
        <v>717523</v>
      </c>
      <c r="V33" s="55">
        <f t="shared" si="2"/>
        <v>34441104</v>
      </c>
      <c r="W33" s="27"/>
      <c r="X33" s="27"/>
      <c r="Y33" s="27"/>
      <c r="Z33" s="14"/>
      <c r="AA33" s="14"/>
    </row>
    <row r="34" spans="2:27" x14ac:dyDescent="0.2">
      <c r="B34" s="76">
        <v>22</v>
      </c>
      <c r="C34" s="79" t="s">
        <v>55</v>
      </c>
      <c r="D34" s="10" t="s">
        <v>32</v>
      </c>
      <c r="E34" s="85">
        <v>4330</v>
      </c>
      <c r="F34" s="90">
        <v>3500</v>
      </c>
      <c r="G34" s="89">
        <f t="shared" si="3"/>
        <v>15155000</v>
      </c>
      <c r="H34" s="90">
        <v>2950</v>
      </c>
      <c r="I34" s="89">
        <f t="shared" si="4"/>
        <v>12773500</v>
      </c>
      <c r="J34" s="90">
        <v>3500</v>
      </c>
      <c r="K34" s="89">
        <f t="shared" si="5"/>
        <v>15155000</v>
      </c>
      <c r="L34" s="90">
        <v>4500</v>
      </c>
      <c r="M34" s="89">
        <f t="shared" si="6"/>
        <v>19485000</v>
      </c>
      <c r="N34" s="47">
        <f t="shared" si="7"/>
        <v>3613</v>
      </c>
      <c r="O34" s="47">
        <f t="shared" si="0"/>
        <v>3500</v>
      </c>
      <c r="P34" s="48">
        <f t="shared" si="1"/>
        <v>3571</v>
      </c>
      <c r="Q34" s="67">
        <f t="shared" si="8"/>
        <v>3536.8</v>
      </c>
      <c r="R34" s="46" t="s">
        <v>13</v>
      </c>
      <c r="S34" s="20">
        <f t="shared" si="12"/>
        <v>3537</v>
      </c>
      <c r="T34" s="54">
        <f t="shared" si="10"/>
        <v>2972</v>
      </c>
      <c r="U34" s="54">
        <f t="shared" si="13"/>
        <v>3537</v>
      </c>
      <c r="V34" s="55">
        <f t="shared" si="2"/>
        <v>15315210</v>
      </c>
      <c r="W34" s="27"/>
      <c r="X34" s="27"/>
      <c r="Y34" s="27"/>
      <c r="Z34" s="14"/>
      <c r="AA34" s="14"/>
    </row>
    <row r="35" spans="2:27" x14ac:dyDescent="0.2">
      <c r="B35" s="76">
        <v>23</v>
      </c>
      <c r="C35" s="79" t="s">
        <v>56</v>
      </c>
      <c r="D35" s="10" t="s">
        <v>32</v>
      </c>
      <c r="E35" s="85">
        <v>34</v>
      </c>
      <c r="F35" s="90">
        <v>120000</v>
      </c>
      <c r="G35" s="89">
        <f t="shared" si="3"/>
        <v>4080000</v>
      </c>
      <c r="H35" s="90">
        <v>168343</v>
      </c>
      <c r="I35" s="89">
        <f t="shared" si="4"/>
        <v>5723662</v>
      </c>
      <c r="J35" s="90">
        <v>90000</v>
      </c>
      <c r="K35" s="89">
        <f t="shared" si="5"/>
        <v>3060000</v>
      </c>
      <c r="L35" s="90">
        <v>160000</v>
      </c>
      <c r="M35" s="89">
        <f t="shared" si="6"/>
        <v>5440000</v>
      </c>
      <c r="N35" s="47">
        <f t="shared" si="7"/>
        <v>134586</v>
      </c>
      <c r="O35" s="47">
        <f t="shared" si="0"/>
        <v>140000</v>
      </c>
      <c r="P35" s="48">
        <f t="shared" si="1"/>
        <v>130597</v>
      </c>
      <c r="Q35" s="67">
        <f t="shared" si="8"/>
        <v>133275.4</v>
      </c>
      <c r="R35" s="46" t="s">
        <v>13</v>
      </c>
      <c r="S35" s="20">
        <f t="shared" si="12"/>
        <v>133275</v>
      </c>
      <c r="T35" s="54">
        <f t="shared" si="10"/>
        <v>111996</v>
      </c>
      <c r="U35" s="54">
        <f t="shared" si="13"/>
        <v>133275</v>
      </c>
      <c r="V35" s="55">
        <f t="shared" si="2"/>
        <v>4531350</v>
      </c>
      <c r="W35" s="27"/>
      <c r="X35" s="27"/>
      <c r="Y35" s="27"/>
      <c r="Z35" s="14"/>
      <c r="AA35" s="14"/>
    </row>
    <row r="36" spans="2:27" ht="20" x14ac:dyDescent="0.2">
      <c r="B36" s="76">
        <v>24</v>
      </c>
      <c r="C36" s="79" t="s">
        <v>57</v>
      </c>
      <c r="D36" s="10" t="s">
        <v>50</v>
      </c>
      <c r="E36" s="85">
        <v>126</v>
      </c>
      <c r="F36" s="90">
        <v>25000</v>
      </c>
      <c r="G36" s="89">
        <f t="shared" si="3"/>
        <v>3150000</v>
      </c>
      <c r="H36" s="90">
        <v>27878</v>
      </c>
      <c r="I36" s="89">
        <f t="shared" si="4"/>
        <v>3512628</v>
      </c>
      <c r="J36" s="90">
        <v>18000</v>
      </c>
      <c r="K36" s="89">
        <f t="shared" si="5"/>
        <v>2268000</v>
      </c>
      <c r="L36" s="90">
        <v>21000</v>
      </c>
      <c r="M36" s="89">
        <f t="shared" si="6"/>
        <v>2646000</v>
      </c>
      <c r="N36" s="47">
        <f t="shared" si="7"/>
        <v>22970</v>
      </c>
      <c r="O36" s="47">
        <f t="shared" si="0"/>
        <v>23000</v>
      </c>
      <c r="P36" s="48">
        <f t="shared" si="1"/>
        <v>22655</v>
      </c>
      <c r="Q36" s="67">
        <f t="shared" si="8"/>
        <v>22787</v>
      </c>
      <c r="R36" s="46" t="s">
        <v>13</v>
      </c>
      <c r="S36" s="20">
        <f t="shared" si="12"/>
        <v>22787</v>
      </c>
      <c r="T36" s="54">
        <f t="shared" si="10"/>
        <v>19149</v>
      </c>
      <c r="U36" s="54">
        <f t="shared" si="13"/>
        <v>22787</v>
      </c>
      <c r="V36" s="55">
        <f t="shared" si="2"/>
        <v>2871162</v>
      </c>
      <c r="W36" s="27"/>
      <c r="X36" s="27"/>
      <c r="Y36" s="27"/>
      <c r="Z36" s="14"/>
      <c r="AA36" s="14"/>
    </row>
    <row r="37" spans="2:27" x14ac:dyDescent="0.2">
      <c r="B37" s="76">
        <v>25</v>
      </c>
      <c r="C37" s="79" t="s">
        <v>58</v>
      </c>
      <c r="D37" s="10" t="s">
        <v>32</v>
      </c>
      <c r="E37" s="85">
        <v>2802</v>
      </c>
      <c r="F37" s="90">
        <v>28000</v>
      </c>
      <c r="G37" s="89">
        <f t="shared" si="3"/>
        <v>78456000</v>
      </c>
      <c r="H37" s="90">
        <v>7837</v>
      </c>
      <c r="I37" s="89">
        <f t="shared" si="4"/>
        <v>21959274</v>
      </c>
      <c r="J37" s="90">
        <v>25000</v>
      </c>
      <c r="K37" s="89">
        <f t="shared" si="5"/>
        <v>70050000</v>
      </c>
      <c r="L37" s="90">
        <v>17500</v>
      </c>
      <c r="M37" s="89">
        <f t="shared" si="6"/>
        <v>49035000</v>
      </c>
      <c r="N37" s="47">
        <f t="shared" si="7"/>
        <v>19584</v>
      </c>
      <c r="O37" s="47">
        <f t="shared" si="0"/>
        <v>21250</v>
      </c>
      <c r="P37" s="48">
        <f t="shared" si="1"/>
        <v>17602</v>
      </c>
      <c r="Q37" s="67">
        <f t="shared" si="8"/>
        <v>18728</v>
      </c>
      <c r="R37" s="46" t="s">
        <v>13</v>
      </c>
      <c r="S37" s="20">
        <f t="shared" si="12"/>
        <v>18728</v>
      </c>
      <c r="T37" s="54">
        <f t="shared" si="10"/>
        <v>15738</v>
      </c>
      <c r="U37" s="54">
        <f t="shared" si="13"/>
        <v>18728</v>
      </c>
      <c r="V37" s="55">
        <f t="shared" si="2"/>
        <v>52475856</v>
      </c>
      <c r="W37" s="27"/>
      <c r="X37" s="27"/>
      <c r="Y37" s="27"/>
      <c r="Z37" s="14"/>
      <c r="AA37" s="14"/>
    </row>
    <row r="38" spans="2:27" x14ac:dyDescent="0.2">
      <c r="B38" s="76">
        <v>26</v>
      </c>
      <c r="C38" s="79" t="s">
        <v>59</v>
      </c>
      <c r="D38" s="10" t="s">
        <v>32</v>
      </c>
      <c r="E38" s="85">
        <v>183</v>
      </c>
      <c r="F38" s="90">
        <v>45000</v>
      </c>
      <c r="G38" s="89">
        <f t="shared" si="3"/>
        <v>8235000</v>
      </c>
      <c r="H38" s="90">
        <v>14249</v>
      </c>
      <c r="I38" s="89">
        <f t="shared" si="4"/>
        <v>2607567</v>
      </c>
      <c r="J38" s="90">
        <v>30000</v>
      </c>
      <c r="K38" s="89">
        <f t="shared" si="5"/>
        <v>5490000</v>
      </c>
      <c r="L38" s="90">
        <v>29000</v>
      </c>
      <c r="M38" s="89">
        <f t="shared" si="6"/>
        <v>5307000</v>
      </c>
      <c r="N38" s="47">
        <f t="shared" si="7"/>
        <v>29562</v>
      </c>
      <c r="O38" s="47">
        <f t="shared" si="0"/>
        <v>29500</v>
      </c>
      <c r="P38" s="48">
        <f t="shared" si="1"/>
        <v>27329</v>
      </c>
      <c r="Q38" s="67">
        <f t="shared" si="8"/>
        <v>28209.8</v>
      </c>
      <c r="R38" s="46" t="s">
        <v>13</v>
      </c>
      <c r="S38" s="20">
        <f t="shared" si="12"/>
        <v>28210</v>
      </c>
      <c r="T38" s="54">
        <f t="shared" si="10"/>
        <v>23706</v>
      </c>
      <c r="U38" s="54">
        <f t="shared" si="13"/>
        <v>28210</v>
      </c>
      <c r="V38" s="55">
        <f t="shared" si="2"/>
        <v>5162430</v>
      </c>
      <c r="W38" s="27"/>
      <c r="X38" s="27"/>
      <c r="Y38" s="27"/>
      <c r="Z38" s="14"/>
      <c r="AA38" s="14"/>
    </row>
    <row r="39" spans="2:27" x14ac:dyDescent="0.2">
      <c r="B39" s="76">
        <v>27</v>
      </c>
      <c r="C39" s="79" t="s">
        <v>60</v>
      </c>
      <c r="D39" s="10" t="s">
        <v>32</v>
      </c>
      <c r="E39" s="85">
        <v>363</v>
      </c>
      <c r="F39" s="90">
        <v>35000</v>
      </c>
      <c r="G39" s="89">
        <f t="shared" si="3"/>
        <v>12705000</v>
      </c>
      <c r="H39" s="90">
        <v>11874</v>
      </c>
      <c r="I39" s="89">
        <f t="shared" si="4"/>
        <v>4310262</v>
      </c>
      <c r="J39" s="90">
        <v>25000</v>
      </c>
      <c r="K39" s="89">
        <f t="shared" si="5"/>
        <v>9075000</v>
      </c>
      <c r="L39" s="90">
        <v>26000</v>
      </c>
      <c r="M39" s="89">
        <f t="shared" si="6"/>
        <v>9438000</v>
      </c>
      <c r="N39" s="47">
        <f t="shared" si="7"/>
        <v>24469</v>
      </c>
      <c r="O39" s="47">
        <f t="shared" si="0"/>
        <v>25500</v>
      </c>
      <c r="P39" s="48">
        <f t="shared" si="1"/>
        <v>22798</v>
      </c>
      <c r="Q39" s="67">
        <f t="shared" si="8"/>
        <v>23672.6</v>
      </c>
      <c r="R39" s="46" t="s">
        <v>13</v>
      </c>
      <c r="S39" s="20">
        <f t="shared" ref="S39:S55" si="14">Q39</f>
        <v>23673</v>
      </c>
      <c r="T39" s="54">
        <f t="shared" si="10"/>
        <v>19893</v>
      </c>
      <c r="U39" s="54">
        <f t="shared" ref="U39:U55" si="15">ROUND(S39,0)</f>
        <v>23673</v>
      </c>
      <c r="V39" s="55">
        <f t="shared" si="2"/>
        <v>8593299</v>
      </c>
      <c r="W39" s="27"/>
      <c r="X39" s="27"/>
      <c r="Y39" s="27"/>
      <c r="Z39" s="14"/>
      <c r="AA39" s="14"/>
    </row>
    <row r="40" spans="2:27" ht="20" x14ac:dyDescent="0.2">
      <c r="B40" s="76">
        <v>28</v>
      </c>
      <c r="C40" s="79" t="s">
        <v>61</v>
      </c>
      <c r="D40" s="10" t="s">
        <v>32</v>
      </c>
      <c r="E40" s="85">
        <v>1405</v>
      </c>
      <c r="F40" s="90">
        <v>28000</v>
      </c>
      <c r="G40" s="89">
        <f t="shared" si="3"/>
        <v>39340000</v>
      </c>
      <c r="H40" s="90">
        <v>49872</v>
      </c>
      <c r="I40" s="89">
        <f t="shared" si="4"/>
        <v>70070160</v>
      </c>
      <c r="J40" s="90">
        <v>20000</v>
      </c>
      <c r="K40" s="89">
        <f t="shared" si="5"/>
        <v>28100000</v>
      </c>
      <c r="L40" s="90">
        <v>21500</v>
      </c>
      <c r="M40" s="89">
        <f t="shared" si="6"/>
        <v>30207500</v>
      </c>
      <c r="N40" s="47">
        <f t="shared" si="7"/>
        <v>29843</v>
      </c>
      <c r="O40" s="47">
        <f t="shared" si="0"/>
        <v>24750</v>
      </c>
      <c r="P40" s="48">
        <f t="shared" si="1"/>
        <v>27837</v>
      </c>
      <c r="Q40" s="67">
        <f t="shared" si="8"/>
        <v>26386</v>
      </c>
      <c r="R40" s="46" t="s">
        <v>13</v>
      </c>
      <c r="S40" s="20">
        <f t="shared" si="14"/>
        <v>26386</v>
      </c>
      <c r="T40" s="54">
        <f t="shared" si="10"/>
        <v>22173</v>
      </c>
      <c r="U40" s="54">
        <f t="shared" si="15"/>
        <v>26386</v>
      </c>
      <c r="V40" s="55">
        <f t="shared" si="2"/>
        <v>37072330</v>
      </c>
      <c r="W40" s="27"/>
      <c r="X40" s="27"/>
      <c r="Y40" s="27"/>
      <c r="Z40" s="14"/>
      <c r="AA40" s="14"/>
    </row>
    <row r="41" spans="2:27" x14ac:dyDescent="0.2">
      <c r="B41" s="76">
        <v>29</v>
      </c>
      <c r="C41" s="79" t="s">
        <v>62</v>
      </c>
      <c r="D41" s="10" t="s">
        <v>32</v>
      </c>
      <c r="E41" s="85">
        <v>345</v>
      </c>
      <c r="F41" s="90">
        <v>65000</v>
      </c>
      <c r="G41" s="89">
        <f t="shared" si="3"/>
        <v>22425000</v>
      </c>
      <c r="H41" s="90">
        <v>17424</v>
      </c>
      <c r="I41" s="89">
        <f t="shared" si="4"/>
        <v>6011280</v>
      </c>
      <c r="J41" s="90">
        <v>45000</v>
      </c>
      <c r="K41" s="89">
        <f t="shared" si="5"/>
        <v>15525000</v>
      </c>
      <c r="L41" s="90">
        <v>26000</v>
      </c>
      <c r="M41" s="89">
        <f t="shared" si="6"/>
        <v>8970000</v>
      </c>
      <c r="N41" s="47">
        <f t="shared" si="7"/>
        <v>38356</v>
      </c>
      <c r="O41" s="47">
        <f t="shared" si="0"/>
        <v>35500</v>
      </c>
      <c r="P41" s="48">
        <f t="shared" si="1"/>
        <v>33928</v>
      </c>
      <c r="Q41" s="67">
        <f t="shared" si="8"/>
        <v>35128</v>
      </c>
      <c r="R41" s="46" t="s">
        <v>13</v>
      </c>
      <c r="S41" s="20">
        <f t="shared" si="14"/>
        <v>35128</v>
      </c>
      <c r="T41" s="54">
        <f t="shared" si="10"/>
        <v>29519</v>
      </c>
      <c r="U41" s="54">
        <f t="shared" si="15"/>
        <v>35128</v>
      </c>
      <c r="V41" s="55">
        <f t="shared" si="2"/>
        <v>12119160</v>
      </c>
      <c r="W41" s="27"/>
      <c r="X41" s="27"/>
      <c r="Y41" s="27"/>
      <c r="Z41" s="14"/>
      <c r="AA41" s="14"/>
    </row>
    <row r="42" spans="2:27" ht="20" x14ac:dyDescent="0.2">
      <c r="B42" s="76">
        <v>30</v>
      </c>
      <c r="C42" s="79" t="s">
        <v>63</v>
      </c>
      <c r="D42" s="10" t="s">
        <v>50</v>
      </c>
      <c r="E42" s="85">
        <v>22</v>
      </c>
      <c r="F42" s="90">
        <v>220000</v>
      </c>
      <c r="G42" s="89">
        <f t="shared" si="3"/>
        <v>4840000</v>
      </c>
      <c r="H42" s="90">
        <v>435058</v>
      </c>
      <c r="I42" s="89">
        <f t="shared" si="4"/>
        <v>9571276</v>
      </c>
      <c r="J42" s="90">
        <v>250000</v>
      </c>
      <c r="K42" s="89">
        <f t="shared" si="5"/>
        <v>5500000</v>
      </c>
      <c r="L42" s="90">
        <v>210000</v>
      </c>
      <c r="M42" s="89">
        <f t="shared" si="6"/>
        <v>4620000</v>
      </c>
      <c r="N42" s="47">
        <f t="shared" si="7"/>
        <v>278765</v>
      </c>
      <c r="O42" s="47">
        <f t="shared" si="0"/>
        <v>235000</v>
      </c>
      <c r="P42" s="48">
        <f t="shared" si="1"/>
        <v>266246</v>
      </c>
      <c r="Q42" s="67">
        <f t="shared" si="8"/>
        <v>250002.2</v>
      </c>
      <c r="R42" s="46" t="s">
        <v>13</v>
      </c>
      <c r="S42" s="20">
        <f t="shared" si="14"/>
        <v>250002</v>
      </c>
      <c r="T42" s="54">
        <f t="shared" si="10"/>
        <v>210086</v>
      </c>
      <c r="U42" s="54">
        <f t="shared" si="15"/>
        <v>250002</v>
      </c>
      <c r="V42" s="55">
        <f t="shared" si="2"/>
        <v>5500044</v>
      </c>
      <c r="W42" s="27"/>
      <c r="X42" s="27"/>
      <c r="Y42" s="27"/>
      <c r="Z42" s="14"/>
      <c r="AA42" s="14"/>
    </row>
    <row r="43" spans="2:27" x14ac:dyDescent="0.2">
      <c r="B43" s="76">
        <v>31</v>
      </c>
      <c r="C43" s="79" t="s">
        <v>64</v>
      </c>
      <c r="D43" s="10" t="s">
        <v>32</v>
      </c>
      <c r="E43" s="85">
        <v>21</v>
      </c>
      <c r="F43" s="90">
        <v>280000</v>
      </c>
      <c r="G43" s="89">
        <f t="shared" si="3"/>
        <v>5880000</v>
      </c>
      <c r="H43" s="90">
        <v>402535</v>
      </c>
      <c r="I43" s="89">
        <f t="shared" si="4"/>
        <v>8453235</v>
      </c>
      <c r="J43" s="90">
        <v>320000</v>
      </c>
      <c r="K43" s="89">
        <f t="shared" si="5"/>
        <v>6720000</v>
      </c>
      <c r="L43" s="90">
        <v>180000</v>
      </c>
      <c r="M43" s="89">
        <f t="shared" si="6"/>
        <v>3780000</v>
      </c>
      <c r="N43" s="47">
        <f t="shared" si="7"/>
        <v>295634</v>
      </c>
      <c r="O43" s="47">
        <f t="shared" si="0"/>
        <v>300000</v>
      </c>
      <c r="P43" s="48">
        <f t="shared" si="1"/>
        <v>283855</v>
      </c>
      <c r="Q43" s="67">
        <f t="shared" si="8"/>
        <v>289439.8</v>
      </c>
      <c r="R43" s="46" t="s">
        <v>13</v>
      </c>
      <c r="S43" s="20">
        <f t="shared" si="14"/>
        <v>289440</v>
      </c>
      <c r="T43" s="54">
        <f t="shared" si="10"/>
        <v>243227</v>
      </c>
      <c r="U43" s="54">
        <f t="shared" si="15"/>
        <v>289440</v>
      </c>
      <c r="V43" s="55">
        <f t="shared" si="2"/>
        <v>6078240</v>
      </c>
      <c r="W43" s="27"/>
      <c r="X43" s="27"/>
      <c r="Y43" s="27"/>
      <c r="Z43" s="14"/>
      <c r="AA43" s="14"/>
    </row>
    <row r="44" spans="2:27" x14ac:dyDescent="0.2">
      <c r="B44" s="76">
        <v>32</v>
      </c>
      <c r="C44" s="79" t="s">
        <v>65</v>
      </c>
      <c r="D44" s="10" t="s">
        <v>32</v>
      </c>
      <c r="E44" s="85">
        <v>1080</v>
      </c>
      <c r="F44" s="90">
        <v>35000</v>
      </c>
      <c r="G44" s="89">
        <f t="shared" si="3"/>
        <v>37800000</v>
      </c>
      <c r="H44" s="90">
        <v>56759</v>
      </c>
      <c r="I44" s="89">
        <f t="shared" si="4"/>
        <v>61299720</v>
      </c>
      <c r="J44" s="90">
        <v>35000</v>
      </c>
      <c r="K44" s="89">
        <f t="shared" si="5"/>
        <v>37800000</v>
      </c>
      <c r="L44" s="90">
        <v>25000</v>
      </c>
      <c r="M44" s="89">
        <f t="shared" si="6"/>
        <v>27000000</v>
      </c>
      <c r="N44" s="47">
        <f t="shared" si="7"/>
        <v>37940</v>
      </c>
      <c r="O44" s="47">
        <f t="shared" si="0"/>
        <v>35000</v>
      </c>
      <c r="P44" s="48">
        <f t="shared" si="1"/>
        <v>36310</v>
      </c>
      <c r="Q44" s="67">
        <f t="shared" si="8"/>
        <v>35850</v>
      </c>
      <c r="R44" s="46" t="s">
        <v>13</v>
      </c>
      <c r="S44" s="20">
        <f t="shared" si="14"/>
        <v>35850</v>
      </c>
      <c r="T44" s="54">
        <f t="shared" si="10"/>
        <v>30126</v>
      </c>
      <c r="U44" s="54">
        <f t="shared" si="15"/>
        <v>35850</v>
      </c>
      <c r="V44" s="55">
        <f t="shared" si="2"/>
        <v>38718000</v>
      </c>
      <c r="W44" s="27"/>
      <c r="X44" s="27"/>
      <c r="Y44" s="27"/>
      <c r="Z44" s="14"/>
      <c r="AA44" s="14"/>
    </row>
    <row r="45" spans="2:27" x14ac:dyDescent="0.2">
      <c r="B45" s="76">
        <v>33</v>
      </c>
      <c r="C45" s="79" t="s">
        <v>66</v>
      </c>
      <c r="D45" s="10" t="s">
        <v>32</v>
      </c>
      <c r="E45" s="85">
        <v>437</v>
      </c>
      <c r="F45" s="90">
        <v>90000</v>
      </c>
      <c r="G45" s="89">
        <f t="shared" si="3"/>
        <v>39330000</v>
      </c>
      <c r="H45" s="90">
        <v>118742</v>
      </c>
      <c r="I45" s="89">
        <f t="shared" si="4"/>
        <v>51890254</v>
      </c>
      <c r="J45" s="90">
        <v>85000</v>
      </c>
      <c r="K45" s="89">
        <f t="shared" si="5"/>
        <v>37145000</v>
      </c>
      <c r="L45" s="90">
        <v>95000</v>
      </c>
      <c r="M45" s="89">
        <f t="shared" si="6"/>
        <v>41515000</v>
      </c>
      <c r="N45" s="47">
        <f t="shared" ref="N45:N65" si="16">ROUND(AVERAGE(F45,H45,J45,L45),0)</f>
        <v>97186</v>
      </c>
      <c r="O45" s="47">
        <f t="shared" ref="O45:O65" si="17">ROUND(MEDIAN(F45,H45,J45,L45),0)</f>
        <v>92500</v>
      </c>
      <c r="P45" s="48">
        <f t="shared" ref="P45:P62" si="18">ROUND(GEOMEAN(F45,H45,J45,L45),0)</f>
        <v>96382</v>
      </c>
      <c r="Q45" s="67">
        <f t="shared" si="8"/>
        <v>94213.6</v>
      </c>
      <c r="R45" s="46" t="s">
        <v>13</v>
      </c>
      <c r="S45" s="20">
        <f t="shared" si="14"/>
        <v>94214</v>
      </c>
      <c r="T45" s="54">
        <f t="shared" si="10"/>
        <v>79171</v>
      </c>
      <c r="U45" s="54">
        <f t="shared" si="15"/>
        <v>94214</v>
      </c>
      <c r="V45" s="55">
        <f t="shared" ref="V45:V66" si="19">U45*E45</f>
        <v>41171518</v>
      </c>
      <c r="W45" s="27"/>
      <c r="X45" s="27"/>
      <c r="Y45" s="27"/>
      <c r="Z45" s="14"/>
      <c r="AA45" s="14"/>
    </row>
    <row r="46" spans="2:27" x14ac:dyDescent="0.2">
      <c r="B46" s="76">
        <v>34</v>
      </c>
      <c r="C46" s="79" t="s">
        <v>67</v>
      </c>
      <c r="D46" s="10" t="s">
        <v>32</v>
      </c>
      <c r="E46" s="85">
        <v>3390</v>
      </c>
      <c r="F46" s="90">
        <v>9000</v>
      </c>
      <c r="G46" s="89">
        <f t="shared" si="3"/>
        <v>30510000</v>
      </c>
      <c r="H46" s="90">
        <v>5225</v>
      </c>
      <c r="I46" s="89">
        <f t="shared" si="4"/>
        <v>17712750</v>
      </c>
      <c r="J46" s="90">
        <v>8000</v>
      </c>
      <c r="K46" s="89">
        <f t="shared" si="5"/>
        <v>27120000</v>
      </c>
      <c r="L46" s="90">
        <v>9800</v>
      </c>
      <c r="M46" s="89">
        <f t="shared" si="6"/>
        <v>33222000</v>
      </c>
      <c r="N46" s="47">
        <f t="shared" si="16"/>
        <v>8006</v>
      </c>
      <c r="O46" s="47">
        <f t="shared" si="17"/>
        <v>8500</v>
      </c>
      <c r="P46" s="48">
        <f t="shared" si="18"/>
        <v>7792</v>
      </c>
      <c r="Q46" s="67">
        <f t="shared" si="8"/>
        <v>7976.4</v>
      </c>
      <c r="R46" s="46" t="s">
        <v>13</v>
      </c>
      <c r="S46" s="20">
        <f t="shared" si="14"/>
        <v>7976</v>
      </c>
      <c r="T46" s="54">
        <f t="shared" si="10"/>
        <v>6703</v>
      </c>
      <c r="U46" s="54">
        <f t="shared" si="15"/>
        <v>7976</v>
      </c>
      <c r="V46" s="55">
        <f t="shared" si="19"/>
        <v>27038640</v>
      </c>
      <c r="W46" s="27"/>
      <c r="X46" s="27"/>
      <c r="Y46" s="27"/>
      <c r="Z46" s="14"/>
      <c r="AA46" s="14"/>
    </row>
    <row r="47" spans="2:27" x14ac:dyDescent="0.2">
      <c r="B47" s="76">
        <v>35</v>
      </c>
      <c r="C47" s="79" t="s">
        <v>68</v>
      </c>
      <c r="D47" s="10" t="s">
        <v>32</v>
      </c>
      <c r="E47" s="85">
        <v>44</v>
      </c>
      <c r="F47" s="90">
        <v>420000</v>
      </c>
      <c r="G47" s="89">
        <f t="shared" si="3"/>
        <v>18480000</v>
      </c>
      <c r="H47" s="90">
        <v>1543644</v>
      </c>
      <c r="I47" s="89">
        <f t="shared" si="4"/>
        <v>67920336</v>
      </c>
      <c r="J47" s="90">
        <v>400000</v>
      </c>
      <c r="K47" s="89">
        <f t="shared" si="5"/>
        <v>17600000</v>
      </c>
      <c r="L47" s="90">
        <v>450000</v>
      </c>
      <c r="M47" s="89">
        <f t="shared" si="6"/>
        <v>19800000</v>
      </c>
      <c r="N47" s="47">
        <f t="shared" si="16"/>
        <v>703411</v>
      </c>
      <c r="O47" s="47">
        <f t="shared" si="17"/>
        <v>435000</v>
      </c>
      <c r="P47" s="48">
        <f t="shared" si="18"/>
        <v>584477</v>
      </c>
      <c r="Q47" s="67">
        <f t="shared" si="8"/>
        <v>518577.6</v>
      </c>
      <c r="R47" s="46" t="s">
        <v>13</v>
      </c>
      <c r="S47" s="20">
        <f t="shared" si="14"/>
        <v>518578</v>
      </c>
      <c r="T47" s="54">
        <f t="shared" si="10"/>
        <v>435780</v>
      </c>
      <c r="U47" s="54">
        <f t="shared" si="15"/>
        <v>518578</v>
      </c>
      <c r="V47" s="55">
        <f t="shared" si="19"/>
        <v>22817432</v>
      </c>
      <c r="W47" s="27"/>
      <c r="X47" s="27"/>
      <c r="Y47" s="27"/>
      <c r="Z47" s="14"/>
      <c r="AA47" s="14"/>
    </row>
    <row r="48" spans="2:27" x14ac:dyDescent="0.2">
      <c r="B48" s="76">
        <v>36</v>
      </c>
      <c r="C48" s="79" t="s">
        <v>69</v>
      </c>
      <c r="D48" s="10" t="s">
        <v>32</v>
      </c>
      <c r="E48" s="85">
        <v>37</v>
      </c>
      <c r="F48" s="90">
        <v>180000</v>
      </c>
      <c r="G48" s="89">
        <f t="shared" si="3"/>
        <v>6660000</v>
      </c>
      <c r="H48" s="90">
        <v>617458</v>
      </c>
      <c r="I48" s="89">
        <f t="shared" si="4"/>
        <v>22845946</v>
      </c>
      <c r="J48" s="90">
        <v>110000</v>
      </c>
      <c r="K48" s="89">
        <f t="shared" si="5"/>
        <v>4070000</v>
      </c>
      <c r="L48" s="90">
        <v>330000</v>
      </c>
      <c r="M48" s="89">
        <f t="shared" si="6"/>
        <v>12210000</v>
      </c>
      <c r="N48" s="47">
        <f t="shared" si="16"/>
        <v>309365</v>
      </c>
      <c r="O48" s="47">
        <f t="shared" si="17"/>
        <v>255000</v>
      </c>
      <c r="P48" s="48">
        <f t="shared" si="18"/>
        <v>252027</v>
      </c>
      <c r="Q48" s="67">
        <f t="shared" si="8"/>
        <v>264089.2</v>
      </c>
      <c r="R48" s="46" t="s">
        <v>13</v>
      </c>
      <c r="S48" s="20">
        <f t="shared" si="14"/>
        <v>264089</v>
      </c>
      <c r="T48" s="54">
        <f t="shared" si="10"/>
        <v>221924</v>
      </c>
      <c r="U48" s="54">
        <f t="shared" si="15"/>
        <v>264089</v>
      </c>
      <c r="V48" s="55">
        <f t="shared" si="19"/>
        <v>9771293</v>
      </c>
      <c r="W48" s="27"/>
      <c r="X48" s="27"/>
      <c r="Y48" s="27"/>
      <c r="Z48" s="14"/>
      <c r="AA48" s="14"/>
    </row>
    <row r="49" spans="2:27" x14ac:dyDescent="0.2">
      <c r="B49" s="76">
        <v>37</v>
      </c>
      <c r="C49" s="79" t="s">
        <v>70</v>
      </c>
      <c r="D49" s="10" t="s">
        <v>32</v>
      </c>
      <c r="E49" s="85">
        <v>56</v>
      </c>
      <c r="F49" s="90">
        <v>5500000</v>
      </c>
      <c r="G49" s="89">
        <f t="shared" si="3"/>
        <v>308000000</v>
      </c>
      <c r="H49" s="90">
        <v>2256096</v>
      </c>
      <c r="I49" s="89">
        <f t="shared" si="4"/>
        <v>126341376</v>
      </c>
      <c r="J49" s="90">
        <v>4200000</v>
      </c>
      <c r="K49" s="89">
        <f t="shared" si="5"/>
        <v>235200000</v>
      </c>
      <c r="L49" s="90">
        <v>1700000</v>
      </c>
      <c r="M49" s="89">
        <f t="shared" si="6"/>
        <v>95200000</v>
      </c>
      <c r="N49" s="47">
        <f t="shared" si="16"/>
        <v>3414024</v>
      </c>
      <c r="O49" s="47">
        <f t="shared" si="17"/>
        <v>3228048</v>
      </c>
      <c r="P49" s="48">
        <f t="shared" si="18"/>
        <v>3067995</v>
      </c>
      <c r="Q49" s="67">
        <f t="shared" si="8"/>
        <v>3169211.4</v>
      </c>
      <c r="R49" s="46" t="s">
        <v>13</v>
      </c>
      <c r="S49" s="20">
        <f t="shared" si="14"/>
        <v>3169211</v>
      </c>
      <c r="T49" s="54">
        <f t="shared" si="10"/>
        <v>2663203</v>
      </c>
      <c r="U49" s="54">
        <f t="shared" si="15"/>
        <v>3169211</v>
      </c>
      <c r="V49" s="55">
        <f t="shared" si="19"/>
        <v>177475816</v>
      </c>
      <c r="W49" s="27"/>
      <c r="X49" s="27"/>
      <c r="Y49" s="27"/>
      <c r="Z49" s="14"/>
      <c r="AA49" s="14"/>
    </row>
    <row r="50" spans="2:27" x14ac:dyDescent="0.2">
      <c r="B50" s="76">
        <v>38</v>
      </c>
      <c r="C50" s="79" t="s">
        <v>71</v>
      </c>
      <c r="D50" s="10" t="s">
        <v>32</v>
      </c>
      <c r="E50" s="85">
        <v>2203</v>
      </c>
      <c r="F50" s="90">
        <v>18000</v>
      </c>
      <c r="G50" s="89">
        <f t="shared" si="3"/>
        <v>39654000</v>
      </c>
      <c r="H50" s="90">
        <v>28498</v>
      </c>
      <c r="I50" s="89">
        <f t="shared" si="4"/>
        <v>62781094</v>
      </c>
      <c r="J50" s="90">
        <v>15000</v>
      </c>
      <c r="K50" s="89">
        <f t="shared" si="5"/>
        <v>33045000</v>
      </c>
      <c r="L50" s="90">
        <v>14000</v>
      </c>
      <c r="M50" s="89">
        <f t="shared" si="6"/>
        <v>30842000</v>
      </c>
      <c r="N50" s="47">
        <f t="shared" si="16"/>
        <v>18875</v>
      </c>
      <c r="O50" s="47">
        <f t="shared" si="17"/>
        <v>16500</v>
      </c>
      <c r="P50" s="48">
        <f t="shared" si="18"/>
        <v>18117</v>
      </c>
      <c r="Q50" s="67">
        <f t="shared" si="8"/>
        <v>17298.400000000001</v>
      </c>
      <c r="R50" s="46" t="s">
        <v>13</v>
      </c>
      <c r="S50" s="20">
        <f t="shared" si="14"/>
        <v>17298</v>
      </c>
      <c r="T50" s="54">
        <f t="shared" si="10"/>
        <v>14536</v>
      </c>
      <c r="U50" s="54">
        <f t="shared" si="15"/>
        <v>17298</v>
      </c>
      <c r="V50" s="55">
        <f t="shared" si="19"/>
        <v>38107494</v>
      </c>
      <c r="W50" s="27"/>
      <c r="X50" s="27"/>
      <c r="Y50" s="27"/>
      <c r="Z50" s="14"/>
      <c r="AA50" s="14"/>
    </row>
    <row r="51" spans="2:27" ht="20" x14ac:dyDescent="0.2">
      <c r="B51" s="76">
        <v>39</v>
      </c>
      <c r="C51" s="79" t="s">
        <v>72</v>
      </c>
      <c r="D51" s="10" t="s">
        <v>50</v>
      </c>
      <c r="E51" s="85">
        <v>87</v>
      </c>
      <c r="F51" s="90">
        <v>45000</v>
      </c>
      <c r="G51" s="89">
        <f t="shared" si="3"/>
        <v>3915000</v>
      </c>
      <c r="H51" s="90">
        <v>178113</v>
      </c>
      <c r="I51" s="89">
        <f t="shared" si="4"/>
        <v>15495831</v>
      </c>
      <c r="J51" s="90">
        <v>40000</v>
      </c>
      <c r="K51" s="89">
        <f t="shared" si="5"/>
        <v>3480000</v>
      </c>
      <c r="L51" s="90">
        <v>65000</v>
      </c>
      <c r="M51" s="89">
        <f t="shared" si="6"/>
        <v>5655000</v>
      </c>
      <c r="N51" s="47">
        <f t="shared" si="16"/>
        <v>82028</v>
      </c>
      <c r="O51" s="47">
        <f t="shared" si="17"/>
        <v>55000</v>
      </c>
      <c r="P51" s="48">
        <f t="shared" si="18"/>
        <v>67565</v>
      </c>
      <c r="Q51" s="67">
        <f t="shared" si="8"/>
        <v>62918.6</v>
      </c>
      <c r="R51" s="46" t="s">
        <v>13</v>
      </c>
      <c r="S51" s="20">
        <f t="shared" si="14"/>
        <v>62919</v>
      </c>
      <c r="T51" s="54">
        <f t="shared" si="10"/>
        <v>52873</v>
      </c>
      <c r="U51" s="54">
        <f t="shared" si="15"/>
        <v>62919</v>
      </c>
      <c r="V51" s="55">
        <f t="shared" si="19"/>
        <v>5473953</v>
      </c>
      <c r="W51" s="27"/>
      <c r="X51" s="27"/>
      <c r="Y51" s="27"/>
      <c r="Z51" s="14"/>
      <c r="AA51" s="14"/>
    </row>
    <row r="52" spans="2:27" x14ac:dyDescent="0.2">
      <c r="B52" s="76">
        <v>40</v>
      </c>
      <c r="C52" s="79" t="s">
        <v>73</v>
      </c>
      <c r="D52" s="10" t="s">
        <v>32</v>
      </c>
      <c r="E52" s="85">
        <v>221</v>
      </c>
      <c r="F52" s="90">
        <v>55000</v>
      </c>
      <c r="G52" s="89">
        <f t="shared" si="3"/>
        <v>12155000</v>
      </c>
      <c r="H52" s="90">
        <v>154364</v>
      </c>
      <c r="I52" s="89">
        <f t="shared" si="4"/>
        <v>34114444</v>
      </c>
      <c r="J52" s="90">
        <v>35000</v>
      </c>
      <c r="K52" s="89">
        <f t="shared" si="5"/>
        <v>7735000</v>
      </c>
      <c r="L52" s="90">
        <v>48000</v>
      </c>
      <c r="M52" s="89">
        <f t="shared" si="6"/>
        <v>10608000</v>
      </c>
      <c r="N52" s="47">
        <f t="shared" si="16"/>
        <v>73091</v>
      </c>
      <c r="O52" s="47">
        <f t="shared" si="17"/>
        <v>51500</v>
      </c>
      <c r="P52" s="48">
        <f t="shared" si="18"/>
        <v>61455</v>
      </c>
      <c r="Q52" s="67">
        <f t="shared" si="8"/>
        <v>57809.2</v>
      </c>
      <c r="R52" s="46" t="s">
        <v>13</v>
      </c>
      <c r="S52" s="20">
        <f t="shared" si="14"/>
        <v>57809</v>
      </c>
      <c r="T52" s="54">
        <f t="shared" si="10"/>
        <v>48579</v>
      </c>
      <c r="U52" s="54">
        <f t="shared" si="15"/>
        <v>57809</v>
      </c>
      <c r="V52" s="55">
        <f t="shared" si="19"/>
        <v>12775789</v>
      </c>
      <c r="W52" s="27"/>
      <c r="X52" s="27"/>
      <c r="Y52" s="27"/>
      <c r="Z52" s="14"/>
      <c r="AA52" s="14"/>
    </row>
    <row r="53" spans="2:27" x14ac:dyDescent="0.2">
      <c r="B53" s="76">
        <v>41</v>
      </c>
      <c r="C53" s="79" t="s">
        <v>74</v>
      </c>
      <c r="D53" s="10" t="s">
        <v>32</v>
      </c>
      <c r="E53" s="85">
        <v>219</v>
      </c>
      <c r="F53" s="90">
        <v>75000</v>
      </c>
      <c r="G53" s="89">
        <f t="shared" si="3"/>
        <v>16425000</v>
      </c>
      <c r="H53" s="90">
        <v>202555</v>
      </c>
      <c r="I53" s="89">
        <f t="shared" si="4"/>
        <v>44359545</v>
      </c>
      <c r="J53" s="90">
        <v>65000</v>
      </c>
      <c r="K53" s="89">
        <f t="shared" si="5"/>
        <v>14235000</v>
      </c>
      <c r="L53" s="90">
        <v>97000</v>
      </c>
      <c r="M53" s="89">
        <f t="shared" si="6"/>
        <v>21243000</v>
      </c>
      <c r="N53" s="47">
        <f t="shared" si="16"/>
        <v>109889</v>
      </c>
      <c r="O53" s="47">
        <f t="shared" si="17"/>
        <v>86000</v>
      </c>
      <c r="P53" s="48">
        <f t="shared" si="18"/>
        <v>98929</v>
      </c>
      <c r="Q53" s="67">
        <f t="shared" si="8"/>
        <v>93363.6</v>
      </c>
      <c r="R53" s="46" t="s">
        <v>13</v>
      </c>
      <c r="S53" s="20">
        <f t="shared" si="14"/>
        <v>93364</v>
      </c>
      <c r="T53" s="54">
        <f t="shared" si="10"/>
        <v>78457</v>
      </c>
      <c r="U53" s="54">
        <f t="shared" si="15"/>
        <v>93364</v>
      </c>
      <c r="V53" s="55">
        <f t="shared" si="19"/>
        <v>20446716</v>
      </c>
      <c r="W53" s="27"/>
      <c r="X53" s="27"/>
      <c r="Y53" s="27"/>
      <c r="Z53" s="14"/>
      <c r="AA53" s="14"/>
    </row>
    <row r="54" spans="2:27" x14ac:dyDescent="0.2">
      <c r="B54" s="76">
        <v>42</v>
      </c>
      <c r="C54" s="79" t="s">
        <v>75</v>
      </c>
      <c r="D54" s="10" t="s">
        <v>32</v>
      </c>
      <c r="E54" s="85">
        <v>213</v>
      </c>
      <c r="F54" s="90">
        <v>98000</v>
      </c>
      <c r="G54" s="89">
        <f t="shared" si="3"/>
        <v>20874000</v>
      </c>
      <c r="H54" s="90">
        <v>255530</v>
      </c>
      <c r="I54" s="89">
        <f t="shared" si="4"/>
        <v>54427890</v>
      </c>
      <c r="J54" s="90">
        <v>90000</v>
      </c>
      <c r="K54" s="89">
        <f t="shared" si="5"/>
        <v>19170000</v>
      </c>
      <c r="L54" s="90">
        <v>117000</v>
      </c>
      <c r="M54" s="89">
        <f t="shared" si="6"/>
        <v>24921000</v>
      </c>
      <c r="N54" s="47">
        <f t="shared" si="16"/>
        <v>140133</v>
      </c>
      <c r="O54" s="47">
        <f t="shared" si="17"/>
        <v>107500</v>
      </c>
      <c r="P54" s="48">
        <f t="shared" si="18"/>
        <v>127431</v>
      </c>
      <c r="Q54" s="67">
        <f t="shared" si="8"/>
        <v>118012.8</v>
      </c>
      <c r="R54" s="46" t="s">
        <v>13</v>
      </c>
      <c r="S54" s="20">
        <f t="shared" si="14"/>
        <v>118013</v>
      </c>
      <c r="T54" s="54">
        <f t="shared" si="10"/>
        <v>99171</v>
      </c>
      <c r="U54" s="54">
        <f t="shared" si="15"/>
        <v>118013</v>
      </c>
      <c r="V54" s="55">
        <f t="shared" si="19"/>
        <v>25136769</v>
      </c>
      <c r="W54" s="27"/>
      <c r="X54" s="27"/>
      <c r="Y54" s="27"/>
      <c r="Z54" s="14"/>
      <c r="AA54" s="14"/>
    </row>
    <row r="55" spans="2:27" x14ac:dyDescent="0.2">
      <c r="B55" s="76">
        <v>43</v>
      </c>
      <c r="C55" s="79" t="s">
        <v>76</v>
      </c>
      <c r="D55" s="10" t="s">
        <v>32</v>
      </c>
      <c r="E55" s="85">
        <v>224</v>
      </c>
      <c r="F55" s="90">
        <v>145000</v>
      </c>
      <c r="G55" s="89">
        <f t="shared" si="3"/>
        <v>32480000</v>
      </c>
      <c r="H55" s="90">
        <v>314739</v>
      </c>
      <c r="I55" s="89">
        <f t="shared" si="4"/>
        <v>70501536</v>
      </c>
      <c r="J55" s="90">
        <v>121500</v>
      </c>
      <c r="K55" s="89">
        <f t="shared" si="5"/>
        <v>27216000</v>
      </c>
      <c r="L55" s="90">
        <v>135000</v>
      </c>
      <c r="M55" s="89">
        <f t="shared" si="6"/>
        <v>30240000</v>
      </c>
      <c r="N55" s="47">
        <f t="shared" si="16"/>
        <v>179060</v>
      </c>
      <c r="O55" s="47">
        <f t="shared" si="17"/>
        <v>140000</v>
      </c>
      <c r="P55" s="48">
        <f t="shared" si="18"/>
        <v>165408</v>
      </c>
      <c r="Q55" s="67">
        <f t="shared" si="8"/>
        <v>152893.6</v>
      </c>
      <c r="R55" s="46" t="s">
        <v>13</v>
      </c>
      <c r="S55" s="20">
        <f t="shared" si="14"/>
        <v>152894</v>
      </c>
      <c r="T55" s="54">
        <f t="shared" si="10"/>
        <v>128482</v>
      </c>
      <c r="U55" s="54">
        <f t="shared" si="15"/>
        <v>152894</v>
      </c>
      <c r="V55" s="55">
        <f t="shared" si="19"/>
        <v>34248256</v>
      </c>
      <c r="W55" s="27"/>
      <c r="X55" s="27"/>
      <c r="Y55" s="27"/>
      <c r="Z55" s="14"/>
      <c r="AA55" s="14"/>
    </row>
    <row r="56" spans="2:27" x14ac:dyDescent="0.2">
      <c r="B56" s="76">
        <v>44</v>
      </c>
      <c r="C56" s="79" t="s">
        <v>77</v>
      </c>
      <c r="D56" s="10" t="s">
        <v>32</v>
      </c>
      <c r="E56" s="85">
        <v>20</v>
      </c>
      <c r="F56" s="90">
        <v>350000</v>
      </c>
      <c r="G56" s="89">
        <f t="shared" si="3"/>
        <v>7000000</v>
      </c>
      <c r="H56" s="90">
        <v>593709</v>
      </c>
      <c r="I56" s="89">
        <f t="shared" si="4"/>
        <v>11874180</v>
      </c>
      <c r="J56" s="90">
        <v>180000</v>
      </c>
      <c r="K56" s="89">
        <f t="shared" si="5"/>
        <v>3600000</v>
      </c>
      <c r="L56" s="90">
        <v>540000</v>
      </c>
      <c r="M56" s="89">
        <f t="shared" si="6"/>
        <v>10800000</v>
      </c>
      <c r="N56" s="47">
        <f t="shared" si="16"/>
        <v>415927</v>
      </c>
      <c r="O56" s="47">
        <f t="shared" si="17"/>
        <v>445000</v>
      </c>
      <c r="P56" s="48">
        <f t="shared" si="18"/>
        <v>376988</v>
      </c>
      <c r="Q56" s="67">
        <f t="shared" ref="Q56:Q66" si="20">((MIN(N56:P56)*3)+SMALL(N56:P56,2)+SMALL(N56:P56,3))/5</f>
        <v>398378.2</v>
      </c>
      <c r="R56" s="46" t="s">
        <v>13</v>
      </c>
      <c r="S56" s="20">
        <f t="shared" ref="S56:S66" si="21">Q56</f>
        <v>398378</v>
      </c>
      <c r="T56" s="54">
        <f t="shared" ref="T56:T66" si="22">ROUND((S56/1.19),0)</f>
        <v>334771</v>
      </c>
      <c r="U56" s="54">
        <f t="shared" ref="U56:U66" si="23">ROUND(S56,0)</f>
        <v>398378</v>
      </c>
      <c r="V56" s="55">
        <f t="shared" si="19"/>
        <v>7967560</v>
      </c>
      <c r="W56" s="27"/>
      <c r="X56" s="27"/>
      <c r="Y56" s="27"/>
      <c r="Z56" s="14"/>
      <c r="AA56" s="14"/>
    </row>
    <row r="57" spans="2:27" x14ac:dyDescent="0.2">
      <c r="B57" s="76">
        <v>45</v>
      </c>
      <c r="C57" s="79" t="s">
        <v>78</v>
      </c>
      <c r="D57" s="10" t="s">
        <v>32</v>
      </c>
      <c r="E57" s="85">
        <v>20</v>
      </c>
      <c r="F57" s="90">
        <v>380000</v>
      </c>
      <c r="G57" s="89">
        <f t="shared" si="3"/>
        <v>7600000</v>
      </c>
      <c r="H57" s="90">
        <v>427471</v>
      </c>
      <c r="I57" s="89">
        <f t="shared" si="4"/>
        <v>8549420</v>
      </c>
      <c r="J57" s="90">
        <v>250000</v>
      </c>
      <c r="K57" s="89">
        <f t="shared" si="5"/>
        <v>5000000</v>
      </c>
      <c r="L57" s="90">
        <v>540000</v>
      </c>
      <c r="M57" s="89">
        <f t="shared" si="6"/>
        <v>10800000</v>
      </c>
      <c r="N57" s="47">
        <f t="shared" si="16"/>
        <v>399368</v>
      </c>
      <c r="O57" s="47">
        <f t="shared" si="17"/>
        <v>403736</v>
      </c>
      <c r="P57" s="48">
        <f t="shared" si="18"/>
        <v>384819</v>
      </c>
      <c r="Q57" s="67">
        <f t="shared" si="20"/>
        <v>391512.2</v>
      </c>
      <c r="R57" s="46" t="s">
        <v>13</v>
      </c>
      <c r="S57" s="20">
        <f t="shared" si="21"/>
        <v>391512</v>
      </c>
      <c r="T57" s="54">
        <f t="shared" si="22"/>
        <v>329002</v>
      </c>
      <c r="U57" s="54">
        <f t="shared" si="23"/>
        <v>391512</v>
      </c>
      <c r="V57" s="55">
        <f t="shared" si="19"/>
        <v>7830240</v>
      </c>
      <c r="W57" s="27"/>
      <c r="X57" s="27"/>
      <c r="Y57" s="27"/>
      <c r="Z57" s="14"/>
      <c r="AA57" s="14"/>
    </row>
    <row r="58" spans="2:27" x14ac:dyDescent="0.2">
      <c r="B58" s="76">
        <v>46</v>
      </c>
      <c r="C58" s="79" t="s">
        <v>79</v>
      </c>
      <c r="D58" s="10" t="s">
        <v>32</v>
      </c>
      <c r="E58" s="85">
        <v>20</v>
      </c>
      <c r="F58" s="90">
        <v>380000</v>
      </c>
      <c r="G58" s="89">
        <f t="shared" si="3"/>
        <v>7600000</v>
      </c>
      <c r="H58" s="90">
        <v>427471</v>
      </c>
      <c r="I58" s="89">
        <f t="shared" si="4"/>
        <v>8549420</v>
      </c>
      <c r="J58" s="90">
        <v>280000</v>
      </c>
      <c r="K58" s="89">
        <f t="shared" si="5"/>
        <v>5600000</v>
      </c>
      <c r="L58" s="90">
        <v>540000</v>
      </c>
      <c r="M58" s="89">
        <f t="shared" si="6"/>
        <v>10800000</v>
      </c>
      <c r="N58" s="47">
        <f t="shared" si="16"/>
        <v>406868</v>
      </c>
      <c r="O58" s="47">
        <f t="shared" si="17"/>
        <v>403736</v>
      </c>
      <c r="P58" s="48">
        <f t="shared" si="18"/>
        <v>395877</v>
      </c>
      <c r="Q58" s="67">
        <f t="shared" si="20"/>
        <v>399647</v>
      </c>
      <c r="R58" s="46" t="s">
        <v>13</v>
      </c>
      <c r="S58" s="20">
        <f t="shared" si="21"/>
        <v>399647</v>
      </c>
      <c r="T58" s="54">
        <f t="shared" si="22"/>
        <v>335838</v>
      </c>
      <c r="U58" s="54">
        <f t="shared" si="23"/>
        <v>399647</v>
      </c>
      <c r="V58" s="55">
        <f t="shared" si="19"/>
        <v>7992940</v>
      </c>
      <c r="W58" s="27"/>
      <c r="X58" s="27"/>
      <c r="Y58" s="27"/>
      <c r="Z58" s="14"/>
      <c r="AA58" s="14"/>
    </row>
    <row r="59" spans="2:27" x14ac:dyDescent="0.2">
      <c r="B59" s="76">
        <v>47</v>
      </c>
      <c r="C59" s="79" t="s">
        <v>80</v>
      </c>
      <c r="D59" s="10" t="s">
        <v>32</v>
      </c>
      <c r="E59" s="85">
        <v>20</v>
      </c>
      <c r="F59" s="90">
        <v>1100000</v>
      </c>
      <c r="G59" s="89">
        <f t="shared" si="3"/>
        <v>22000000</v>
      </c>
      <c r="H59" s="90">
        <v>3680998</v>
      </c>
      <c r="I59" s="89">
        <f t="shared" si="4"/>
        <v>73619960</v>
      </c>
      <c r="J59" s="90">
        <v>950000</v>
      </c>
      <c r="K59" s="89">
        <f t="shared" si="5"/>
        <v>19000000</v>
      </c>
      <c r="L59" s="90">
        <v>540000</v>
      </c>
      <c r="M59" s="89">
        <f t="shared" si="6"/>
        <v>10800000</v>
      </c>
      <c r="N59" s="47">
        <f t="shared" si="16"/>
        <v>1567750</v>
      </c>
      <c r="O59" s="47">
        <f t="shared" si="17"/>
        <v>1025000</v>
      </c>
      <c r="P59" s="48">
        <f t="shared" si="18"/>
        <v>1200519</v>
      </c>
      <c r="Q59" s="67">
        <f t="shared" si="20"/>
        <v>1168653.8</v>
      </c>
      <c r="R59" s="46" t="s">
        <v>13</v>
      </c>
      <c r="S59" s="20">
        <f t="shared" si="21"/>
        <v>1168654</v>
      </c>
      <c r="T59" s="54">
        <f t="shared" si="22"/>
        <v>982062</v>
      </c>
      <c r="U59" s="54">
        <f t="shared" si="23"/>
        <v>1168654</v>
      </c>
      <c r="V59" s="55">
        <f t="shared" si="19"/>
        <v>23373080</v>
      </c>
      <c r="W59" s="27"/>
      <c r="X59" s="27"/>
      <c r="Y59" s="27"/>
      <c r="Z59" s="14"/>
      <c r="AA59" s="14"/>
    </row>
    <row r="60" spans="2:27" x14ac:dyDescent="0.2">
      <c r="B60" s="76">
        <v>48</v>
      </c>
      <c r="C60" s="79" t="s">
        <v>81</v>
      </c>
      <c r="D60" s="10" t="s">
        <v>32</v>
      </c>
      <c r="E60" s="85">
        <v>162</v>
      </c>
      <c r="F60" s="90">
        <v>110000</v>
      </c>
      <c r="G60" s="89">
        <f t="shared" si="3"/>
        <v>17820000</v>
      </c>
      <c r="H60" s="90">
        <v>142072</v>
      </c>
      <c r="I60" s="89">
        <f t="shared" si="4"/>
        <v>23015664</v>
      </c>
      <c r="J60" s="90">
        <v>85000</v>
      </c>
      <c r="K60" s="89">
        <f t="shared" si="5"/>
        <v>13770000</v>
      </c>
      <c r="L60" s="90">
        <v>90000</v>
      </c>
      <c r="M60" s="89">
        <f t="shared" si="6"/>
        <v>14580000</v>
      </c>
      <c r="N60" s="47">
        <f t="shared" si="16"/>
        <v>106768</v>
      </c>
      <c r="O60" s="47">
        <f t="shared" si="17"/>
        <v>100000</v>
      </c>
      <c r="P60" s="48">
        <f t="shared" si="18"/>
        <v>104566</v>
      </c>
      <c r="Q60" s="67">
        <f t="shared" si="20"/>
        <v>102266.8</v>
      </c>
      <c r="R60" s="46" t="s">
        <v>13</v>
      </c>
      <c r="S60" s="20">
        <f t="shared" si="21"/>
        <v>102267</v>
      </c>
      <c r="T60" s="54">
        <f t="shared" si="22"/>
        <v>85939</v>
      </c>
      <c r="U60" s="54">
        <f t="shared" si="23"/>
        <v>102267</v>
      </c>
      <c r="V60" s="55">
        <f t="shared" si="19"/>
        <v>16567254</v>
      </c>
      <c r="W60" s="27"/>
      <c r="X60" s="27"/>
      <c r="Y60" s="27"/>
      <c r="Z60" s="14"/>
      <c r="AA60" s="14"/>
    </row>
    <row r="61" spans="2:27" x14ac:dyDescent="0.2">
      <c r="B61" s="76">
        <v>49</v>
      </c>
      <c r="C61" s="79" t="s">
        <v>82</v>
      </c>
      <c r="D61" s="10" t="s">
        <v>32</v>
      </c>
      <c r="E61" s="85">
        <v>690</v>
      </c>
      <c r="F61" s="90">
        <v>35000</v>
      </c>
      <c r="G61" s="89">
        <f t="shared" si="3"/>
        <v>24150000</v>
      </c>
      <c r="H61" s="90">
        <v>22250</v>
      </c>
      <c r="I61" s="89">
        <f t="shared" si="4"/>
        <v>15352500</v>
      </c>
      <c r="J61" s="90">
        <v>23000</v>
      </c>
      <c r="K61" s="89">
        <f t="shared" si="5"/>
        <v>15870000</v>
      </c>
      <c r="L61" s="90">
        <v>18000</v>
      </c>
      <c r="M61" s="89">
        <f t="shared" si="6"/>
        <v>12420000</v>
      </c>
      <c r="N61" s="47">
        <f t="shared" si="16"/>
        <v>24563</v>
      </c>
      <c r="O61" s="47">
        <f t="shared" si="17"/>
        <v>22625</v>
      </c>
      <c r="P61" s="48">
        <f t="shared" si="18"/>
        <v>23829</v>
      </c>
      <c r="Q61" s="67">
        <f t="shared" si="20"/>
        <v>23253.4</v>
      </c>
      <c r="R61" s="46" t="s">
        <v>13</v>
      </c>
      <c r="S61" s="20">
        <f t="shared" si="21"/>
        <v>23253</v>
      </c>
      <c r="T61" s="54">
        <f t="shared" si="22"/>
        <v>19540</v>
      </c>
      <c r="U61" s="54">
        <f t="shared" si="23"/>
        <v>23253</v>
      </c>
      <c r="V61" s="55">
        <f t="shared" si="19"/>
        <v>16044570</v>
      </c>
      <c r="W61" s="27"/>
      <c r="X61" s="27"/>
      <c r="Y61" s="27"/>
      <c r="Z61" s="14"/>
      <c r="AA61" s="14"/>
    </row>
    <row r="62" spans="2:27" x14ac:dyDescent="0.2">
      <c r="B62" s="76">
        <v>50</v>
      </c>
      <c r="C62" s="79" t="s">
        <v>83</v>
      </c>
      <c r="D62" s="10" t="s">
        <v>32</v>
      </c>
      <c r="E62" s="86">
        <v>405</v>
      </c>
      <c r="F62" s="90">
        <v>220000</v>
      </c>
      <c r="G62" s="89">
        <f t="shared" si="3"/>
        <v>89100000</v>
      </c>
      <c r="H62" s="91">
        <v>307332</v>
      </c>
      <c r="I62" s="89">
        <f t="shared" si="4"/>
        <v>124469460</v>
      </c>
      <c r="J62" s="91">
        <v>190000</v>
      </c>
      <c r="K62" s="89">
        <f t="shared" si="5"/>
        <v>76950000</v>
      </c>
      <c r="L62" s="91">
        <v>430000</v>
      </c>
      <c r="M62" s="89">
        <f t="shared" si="6"/>
        <v>174150000</v>
      </c>
      <c r="N62" s="47">
        <f t="shared" si="16"/>
        <v>286833</v>
      </c>
      <c r="O62" s="47">
        <f t="shared" si="17"/>
        <v>263666</v>
      </c>
      <c r="P62" s="48">
        <f t="shared" si="18"/>
        <v>272623</v>
      </c>
      <c r="Q62" s="67">
        <f t="shared" si="20"/>
        <v>270090.8</v>
      </c>
      <c r="R62" s="46" t="s">
        <v>13</v>
      </c>
      <c r="S62" s="20">
        <f t="shared" si="21"/>
        <v>270091</v>
      </c>
      <c r="T62" s="54">
        <f t="shared" si="22"/>
        <v>226967</v>
      </c>
      <c r="U62" s="54">
        <f t="shared" si="23"/>
        <v>270091</v>
      </c>
      <c r="V62" s="55">
        <f t="shared" si="19"/>
        <v>109386855</v>
      </c>
      <c r="W62" s="27"/>
      <c r="X62" s="27"/>
      <c r="Y62" s="27"/>
      <c r="Z62" s="14"/>
      <c r="AA62" s="14"/>
    </row>
    <row r="63" spans="2:27" x14ac:dyDescent="0.2">
      <c r="B63" s="76">
        <v>51</v>
      </c>
      <c r="C63" s="79" t="s">
        <v>84</v>
      </c>
      <c r="D63" s="10" t="s">
        <v>32</v>
      </c>
      <c r="E63" s="86">
        <v>81</v>
      </c>
      <c r="F63" s="90">
        <v>380000</v>
      </c>
      <c r="G63" s="89">
        <f t="shared" si="3"/>
        <v>30780000</v>
      </c>
      <c r="H63" s="91"/>
      <c r="I63" s="89"/>
      <c r="J63" s="91">
        <v>350000</v>
      </c>
      <c r="K63" s="89">
        <f t="shared" si="5"/>
        <v>28350000</v>
      </c>
      <c r="L63" s="91">
        <v>450000</v>
      </c>
      <c r="M63" s="89">
        <f t="shared" si="6"/>
        <v>36450000</v>
      </c>
      <c r="N63" s="47">
        <f>ROUND(AVERAGE(F63,H63,J63,L63),0)</f>
        <v>393333</v>
      </c>
      <c r="O63" s="47">
        <f t="shared" ref="O63" si="24">ROUND(MEDIAN(F63,H63,J63,L63),0)</f>
        <v>380000</v>
      </c>
      <c r="P63" s="48">
        <f t="shared" ref="P63" si="25">ROUND(GEOMEAN(F63,H63,J63,L63),0)</f>
        <v>391160</v>
      </c>
      <c r="Q63" s="67">
        <f t="shared" si="20"/>
        <v>384898.6</v>
      </c>
      <c r="R63" s="46" t="s">
        <v>13</v>
      </c>
      <c r="S63" s="20">
        <f t="shared" si="21"/>
        <v>384899</v>
      </c>
      <c r="T63" s="54">
        <f t="shared" si="22"/>
        <v>323445</v>
      </c>
      <c r="U63" s="54">
        <f t="shared" si="23"/>
        <v>384899</v>
      </c>
      <c r="V63" s="55">
        <f t="shared" si="19"/>
        <v>31176819</v>
      </c>
      <c r="W63" s="27"/>
      <c r="X63" s="27"/>
      <c r="Y63" s="27"/>
      <c r="Z63" s="14"/>
      <c r="AA63" s="14"/>
    </row>
    <row r="64" spans="2:27" x14ac:dyDescent="0.2">
      <c r="B64" s="76">
        <v>52</v>
      </c>
      <c r="C64" s="79" t="s">
        <v>85</v>
      </c>
      <c r="D64" s="10" t="s">
        <v>32</v>
      </c>
      <c r="E64" s="86">
        <v>108</v>
      </c>
      <c r="F64" s="90">
        <v>220000</v>
      </c>
      <c r="G64" s="89">
        <f t="shared" si="3"/>
        <v>23760000</v>
      </c>
      <c r="H64" s="91">
        <v>586725</v>
      </c>
      <c r="I64" s="89">
        <f t="shared" si="4"/>
        <v>63366300</v>
      </c>
      <c r="J64" s="91">
        <v>180000</v>
      </c>
      <c r="K64" s="89">
        <f t="shared" si="5"/>
        <v>19440000</v>
      </c>
      <c r="L64" s="91">
        <v>560000</v>
      </c>
      <c r="M64" s="89">
        <f t="shared" si="6"/>
        <v>60480000</v>
      </c>
      <c r="N64" s="47">
        <f t="shared" si="16"/>
        <v>386681</v>
      </c>
      <c r="O64" s="47">
        <f t="shared" si="17"/>
        <v>390000</v>
      </c>
      <c r="P64" s="48">
        <f>ROUND(GEOMEAN(F64,H64,J64,L64),0)</f>
        <v>337738</v>
      </c>
      <c r="Q64" s="67">
        <f t="shared" si="20"/>
        <v>357979</v>
      </c>
      <c r="R64" s="46" t="s">
        <v>13</v>
      </c>
      <c r="S64" s="20">
        <f t="shared" si="21"/>
        <v>357979</v>
      </c>
      <c r="T64" s="54">
        <f t="shared" si="22"/>
        <v>300823</v>
      </c>
      <c r="U64" s="54">
        <f t="shared" si="23"/>
        <v>357979</v>
      </c>
      <c r="V64" s="55">
        <f t="shared" si="19"/>
        <v>38661732</v>
      </c>
      <c r="W64" s="27"/>
      <c r="X64" s="27"/>
      <c r="Y64" s="27"/>
      <c r="Z64" s="14"/>
      <c r="AA64" s="14"/>
    </row>
    <row r="65" spans="2:27" x14ac:dyDescent="0.2">
      <c r="B65" s="76">
        <v>53</v>
      </c>
      <c r="C65" s="79" t="s">
        <v>86</v>
      </c>
      <c r="D65" s="10" t="s">
        <v>32</v>
      </c>
      <c r="E65" s="86">
        <v>540</v>
      </c>
      <c r="F65" s="90">
        <v>85000</v>
      </c>
      <c r="G65" s="89">
        <f t="shared" si="3"/>
        <v>45900000</v>
      </c>
      <c r="H65" s="91">
        <v>199567</v>
      </c>
      <c r="I65" s="89">
        <f t="shared" si="4"/>
        <v>107766180</v>
      </c>
      <c r="J65" s="91">
        <v>160000</v>
      </c>
      <c r="K65" s="89">
        <f t="shared" si="5"/>
        <v>86400000</v>
      </c>
      <c r="L65" s="91">
        <v>255000</v>
      </c>
      <c r="M65" s="89">
        <f t="shared" si="6"/>
        <v>137700000</v>
      </c>
      <c r="N65" s="47">
        <f t="shared" si="16"/>
        <v>174892</v>
      </c>
      <c r="O65" s="47">
        <f t="shared" si="17"/>
        <v>179784</v>
      </c>
      <c r="P65" s="48">
        <f>ROUND(GEOMEAN(F65,H65,J65,L65),0)</f>
        <v>162197</v>
      </c>
      <c r="Q65" s="67">
        <f t="shared" si="20"/>
        <v>168253.4</v>
      </c>
      <c r="R65" s="46" t="s">
        <v>13</v>
      </c>
      <c r="S65" s="20">
        <f t="shared" si="21"/>
        <v>168253</v>
      </c>
      <c r="T65" s="54">
        <f t="shared" si="22"/>
        <v>141389</v>
      </c>
      <c r="U65" s="54">
        <f t="shared" si="23"/>
        <v>168253</v>
      </c>
      <c r="V65" s="55">
        <f t="shared" si="19"/>
        <v>90856620</v>
      </c>
      <c r="W65" s="27"/>
      <c r="X65" s="27"/>
      <c r="Y65" s="27"/>
      <c r="Z65" s="14"/>
      <c r="AA65" s="14"/>
    </row>
    <row r="66" spans="2:27" x14ac:dyDescent="0.2">
      <c r="B66" s="76">
        <v>54</v>
      </c>
      <c r="C66" s="79" t="s">
        <v>87</v>
      </c>
      <c r="D66" s="10" t="s">
        <v>32</v>
      </c>
      <c r="E66" s="86">
        <v>945</v>
      </c>
      <c r="F66" s="90">
        <v>320000</v>
      </c>
      <c r="G66" s="89">
        <f t="shared" si="3"/>
        <v>302400000</v>
      </c>
      <c r="H66" s="91"/>
      <c r="I66" s="89"/>
      <c r="J66" s="91">
        <v>350000</v>
      </c>
      <c r="K66" s="89">
        <f t="shared" si="5"/>
        <v>330750000</v>
      </c>
      <c r="L66" s="91">
        <v>610000</v>
      </c>
      <c r="M66" s="89">
        <f t="shared" si="6"/>
        <v>576450000</v>
      </c>
      <c r="N66" s="47">
        <f t="shared" ref="N66" si="26">ROUND(AVERAGE(F66,H66,J66,L66),0)</f>
        <v>426667</v>
      </c>
      <c r="O66" s="47">
        <f t="shared" ref="O66" si="27">ROUND(MEDIAN(F66,H66,J66,L66),0)</f>
        <v>350000</v>
      </c>
      <c r="P66" s="48">
        <f>ROUND(GEOMEAN(F66,H66,J66,L66),0)</f>
        <v>408805</v>
      </c>
      <c r="Q66" s="67">
        <f t="shared" si="20"/>
        <v>377094.40000000002</v>
      </c>
      <c r="R66" s="46" t="s">
        <v>13</v>
      </c>
      <c r="S66" s="20">
        <f t="shared" si="21"/>
        <v>377094</v>
      </c>
      <c r="T66" s="54">
        <f t="shared" si="22"/>
        <v>316886</v>
      </c>
      <c r="U66" s="54">
        <f t="shared" si="23"/>
        <v>377094</v>
      </c>
      <c r="V66" s="55">
        <f t="shared" si="19"/>
        <v>356353830</v>
      </c>
      <c r="W66" s="27"/>
      <c r="X66" s="27"/>
      <c r="Y66" s="27"/>
      <c r="Z66" s="14"/>
      <c r="AA66" s="14"/>
    </row>
    <row r="67" spans="2:27" s="11" customFormat="1" ht="14.65" customHeight="1" thickBot="1" x14ac:dyDescent="0.3">
      <c r="B67" s="36"/>
      <c r="C67" s="37"/>
      <c r="D67" s="38"/>
      <c r="E67" s="87">
        <f>SUM(E13:E66)</f>
        <v>23831</v>
      </c>
      <c r="F67" s="163">
        <f>SUM(G13:G66)</f>
        <v>2072709000</v>
      </c>
      <c r="G67" s="164"/>
      <c r="H67" s="163">
        <f>SUM(I13:I66)</f>
        <v>2163495122</v>
      </c>
      <c r="I67" s="164"/>
      <c r="J67" s="163">
        <f>SUM(K13:K66)</f>
        <v>1877599000</v>
      </c>
      <c r="K67" s="164"/>
      <c r="L67" s="163">
        <f>SUM(M13:M66)</f>
        <v>2034694500</v>
      </c>
      <c r="M67" s="164"/>
      <c r="N67" s="50"/>
      <c r="O67" s="50"/>
      <c r="P67" s="51"/>
      <c r="Q67" s="53"/>
      <c r="R67" s="37"/>
      <c r="S67" s="37"/>
      <c r="T67" s="63"/>
      <c r="U67" s="63"/>
      <c r="V67" s="64">
        <f>SUM(V13:V66)</f>
        <v>1936215494</v>
      </c>
      <c r="W67" s="68"/>
    </row>
    <row r="68" spans="2:27" s="11" customFormat="1" x14ac:dyDescent="0.2">
      <c r="B68" s="30"/>
      <c r="D68" s="32"/>
      <c r="E68" s="12"/>
      <c r="F68" s="12"/>
      <c r="G68" s="12"/>
      <c r="H68" s="12"/>
      <c r="I68" s="12"/>
      <c r="J68" s="12"/>
      <c r="K68" s="12"/>
      <c r="L68" s="12"/>
      <c r="M68" s="12"/>
      <c r="N68" s="28"/>
      <c r="O68" s="28"/>
      <c r="P68" s="29"/>
      <c r="T68" s="15"/>
      <c r="U68" s="15"/>
      <c r="V68" s="19"/>
      <c r="W68" s="19"/>
    </row>
    <row r="69" spans="2:27" s="11" customFormat="1" x14ac:dyDescent="0.2">
      <c r="B69" s="30"/>
      <c r="D69" s="32"/>
      <c r="E69" s="12"/>
      <c r="F69" s="12"/>
      <c r="G69" s="12"/>
      <c r="H69" s="12"/>
      <c r="I69" s="12"/>
      <c r="J69" s="12"/>
      <c r="K69" s="12"/>
      <c r="L69" s="12"/>
      <c r="M69" s="12"/>
      <c r="N69" s="44"/>
      <c r="P69" s="32"/>
      <c r="Q69" s="12"/>
      <c r="R69" s="44"/>
      <c r="T69" s="32"/>
      <c r="U69" s="12"/>
      <c r="V69" s="44"/>
      <c r="W69" s="32"/>
    </row>
    <row r="70" spans="2:27" s="11" customFormat="1" x14ac:dyDescent="0.2">
      <c r="B70" s="30"/>
      <c r="D70" s="32"/>
      <c r="E70" s="12"/>
      <c r="F70" s="12"/>
      <c r="G70" s="12"/>
      <c r="H70" s="12"/>
      <c r="I70" s="12"/>
      <c r="J70" s="12"/>
      <c r="K70" s="12"/>
      <c r="L70" s="12"/>
      <c r="M70" s="12"/>
      <c r="N70" s="44"/>
      <c r="P70" s="32"/>
      <c r="Q70" s="12"/>
      <c r="R70" s="44"/>
      <c r="T70" s="32"/>
      <c r="U70" s="12"/>
      <c r="V70" s="44"/>
      <c r="W70" s="32"/>
    </row>
    <row r="71" spans="2:27" s="11" customFormat="1" x14ac:dyDescent="0.2">
      <c r="B71" s="30"/>
      <c r="D71" s="32"/>
      <c r="E71" s="12"/>
      <c r="F71" s="12"/>
      <c r="G71" s="12"/>
      <c r="H71" s="12"/>
      <c r="I71" s="12"/>
      <c r="J71" s="12"/>
      <c r="K71" s="12"/>
      <c r="L71" s="12"/>
      <c r="M71" s="12"/>
      <c r="N71" s="44"/>
      <c r="P71" s="32"/>
      <c r="Q71" s="12"/>
      <c r="R71" s="44"/>
      <c r="T71" s="32"/>
      <c r="U71" s="12"/>
      <c r="V71" s="44"/>
      <c r="W71" s="32"/>
    </row>
    <row r="72" spans="2:27" s="11" customFormat="1" x14ac:dyDescent="0.2">
      <c r="B72" s="30"/>
      <c r="D72" s="32"/>
      <c r="E72" s="12"/>
      <c r="F72" s="12"/>
      <c r="G72" s="12"/>
      <c r="H72" s="12"/>
      <c r="I72" s="12"/>
      <c r="J72" s="12"/>
      <c r="K72" s="12"/>
      <c r="L72" s="12"/>
      <c r="M72" s="12"/>
      <c r="N72" s="44"/>
      <c r="P72" s="32"/>
      <c r="Q72" s="12"/>
      <c r="R72" s="44"/>
      <c r="T72" s="32"/>
      <c r="U72" s="12"/>
      <c r="V72" s="44"/>
      <c r="W72" s="32"/>
    </row>
    <row r="73" spans="2:27" s="11" customFormat="1" x14ac:dyDescent="0.2">
      <c r="B73" s="30"/>
      <c r="D73" s="32"/>
      <c r="E73" s="12"/>
      <c r="F73" s="12"/>
      <c r="G73" s="12"/>
      <c r="H73" s="12"/>
      <c r="I73" s="12"/>
      <c r="J73" s="12"/>
      <c r="K73" s="12"/>
      <c r="L73" s="12"/>
      <c r="M73" s="12"/>
      <c r="N73" s="44"/>
      <c r="P73" s="32"/>
      <c r="Q73" s="12"/>
      <c r="R73" s="44"/>
      <c r="T73" s="32"/>
      <c r="U73" s="12"/>
      <c r="V73" s="44"/>
      <c r="W73" s="32"/>
    </row>
    <row r="74" spans="2:27" s="11" customFormat="1" x14ac:dyDescent="0.2">
      <c r="B74" s="30"/>
      <c r="D74" s="32"/>
      <c r="E74" s="12"/>
      <c r="F74" s="12"/>
      <c r="G74" s="12"/>
      <c r="H74" s="12"/>
      <c r="I74" s="12"/>
      <c r="J74" s="12"/>
      <c r="K74" s="12"/>
      <c r="L74" s="12"/>
      <c r="M74" s="12"/>
      <c r="N74" s="44"/>
      <c r="P74" s="32"/>
      <c r="Q74" s="12"/>
      <c r="R74" s="44"/>
      <c r="T74" s="32"/>
      <c r="U74" s="12"/>
      <c r="V74" s="44"/>
      <c r="W74" s="32"/>
    </row>
    <row r="75" spans="2:27" s="11" customFormat="1" x14ac:dyDescent="0.2">
      <c r="B75" s="31"/>
      <c r="D75" s="32"/>
      <c r="E75" s="12"/>
      <c r="F75" s="12"/>
      <c r="G75" s="12"/>
      <c r="H75" s="12"/>
      <c r="I75" s="12"/>
      <c r="J75" s="12"/>
      <c r="K75" s="12"/>
      <c r="L75" s="12"/>
      <c r="M75" s="12"/>
      <c r="N75" s="44"/>
      <c r="P75" s="32"/>
      <c r="Q75" s="12"/>
      <c r="R75" s="44"/>
      <c r="T75" s="32"/>
      <c r="U75" s="12"/>
      <c r="V75" s="44"/>
      <c r="W75" s="32"/>
    </row>
    <row r="76" spans="2:27" s="11" customFormat="1" x14ac:dyDescent="0.2">
      <c r="B76" s="30"/>
      <c r="D76" s="32"/>
      <c r="E76" s="12"/>
      <c r="F76" s="12"/>
      <c r="G76" s="12"/>
      <c r="H76" s="12"/>
      <c r="I76" s="12"/>
      <c r="J76" s="12"/>
      <c r="K76" s="12"/>
      <c r="L76" s="12"/>
      <c r="M76" s="12"/>
      <c r="N76" s="44"/>
      <c r="P76" s="32"/>
      <c r="Q76" s="12"/>
      <c r="R76" s="44"/>
      <c r="T76" s="32"/>
      <c r="U76" s="12"/>
      <c r="V76" s="44"/>
      <c r="W76" s="32"/>
    </row>
    <row r="77" spans="2:27" s="11" customFormat="1" ht="14" x14ac:dyDescent="0.3">
      <c r="B77" s="30"/>
      <c r="C77" s="18"/>
      <c r="D77" s="32"/>
      <c r="E77" s="12"/>
      <c r="F77" s="12"/>
      <c r="G77" s="12"/>
      <c r="H77" s="12"/>
      <c r="I77" s="12"/>
      <c r="J77" s="12"/>
      <c r="K77" s="12"/>
      <c r="L77" s="12"/>
      <c r="M77" s="12"/>
      <c r="N77" s="44"/>
      <c r="P77" s="32"/>
      <c r="Q77" s="12"/>
      <c r="R77" s="44"/>
      <c r="T77" s="32"/>
      <c r="U77" s="12"/>
      <c r="V77" s="44"/>
      <c r="W77" s="32"/>
    </row>
    <row r="78" spans="2:27" s="11" customFormat="1" x14ac:dyDescent="0.2">
      <c r="B78" s="31"/>
      <c r="D78" s="32"/>
      <c r="E78" s="12"/>
      <c r="F78" s="12"/>
      <c r="G78" s="12"/>
      <c r="H78" s="12"/>
      <c r="I78" s="12"/>
      <c r="J78" s="12"/>
      <c r="K78" s="12"/>
      <c r="L78" s="12"/>
      <c r="M78" s="12"/>
      <c r="N78" s="44"/>
      <c r="P78" s="32"/>
      <c r="Q78" s="12"/>
      <c r="R78" s="44"/>
      <c r="T78" s="32"/>
      <c r="U78" s="12"/>
      <c r="V78" s="44"/>
      <c r="W78" s="32"/>
    </row>
    <row r="79" spans="2:27" s="11" customFormat="1" x14ac:dyDescent="0.2">
      <c r="B79" s="30"/>
      <c r="D79" s="32"/>
      <c r="E79" s="12"/>
      <c r="F79" s="12"/>
      <c r="G79" s="12"/>
      <c r="H79" s="12"/>
      <c r="I79" s="12"/>
      <c r="J79" s="12"/>
      <c r="K79" s="12"/>
      <c r="L79" s="12"/>
      <c r="M79" s="12"/>
      <c r="N79" s="44"/>
      <c r="P79" s="32"/>
      <c r="Q79" s="12"/>
      <c r="R79" s="44"/>
      <c r="T79" s="32"/>
      <c r="U79" s="12"/>
      <c r="V79" s="44"/>
      <c r="W79" s="32"/>
    </row>
    <row r="80" spans="2:27" s="11" customFormat="1" x14ac:dyDescent="0.2">
      <c r="B80" s="30"/>
      <c r="D80" s="32"/>
      <c r="E80" s="12"/>
      <c r="F80" s="12"/>
      <c r="G80" s="12"/>
      <c r="H80" s="12"/>
      <c r="I80" s="12"/>
      <c r="J80" s="12"/>
      <c r="K80" s="12"/>
      <c r="L80" s="12"/>
      <c r="M80" s="12"/>
      <c r="N80" s="44"/>
      <c r="P80" s="32"/>
      <c r="Q80" s="12"/>
      <c r="R80" s="44"/>
      <c r="T80" s="32"/>
      <c r="U80" s="12"/>
      <c r="V80" s="44"/>
      <c r="W80" s="32"/>
    </row>
    <row r="81" spans="2:23" s="11" customFormat="1" x14ac:dyDescent="0.2">
      <c r="B81" s="31"/>
      <c r="D81" s="32"/>
      <c r="E81" s="12"/>
      <c r="F81" s="12"/>
      <c r="G81" s="12"/>
      <c r="H81" s="12"/>
      <c r="I81" s="12"/>
      <c r="J81" s="12"/>
      <c r="K81" s="12"/>
      <c r="L81" s="12"/>
      <c r="M81" s="12"/>
      <c r="N81" s="44"/>
      <c r="P81" s="32"/>
      <c r="Q81" s="12"/>
      <c r="R81" s="44"/>
      <c r="T81" s="32"/>
      <c r="U81" s="12"/>
      <c r="V81" s="44"/>
      <c r="W81" s="32"/>
    </row>
    <row r="82" spans="2:23" s="11" customFormat="1" x14ac:dyDescent="0.2">
      <c r="B82" s="30"/>
      <c r="D82" s="32"/>
      <c r="E82" s="12"/>
      <c r="F82" s="12"/>
      <c r="G82" s="12"/>
      <c r="H82" s="12"/>
      <c r="I82" s="12"/>
      <c r="J82" s="12"/>
      <c r="K82" s="12"/>
      <c r="L82" s="12"/>
      <c r="M82" s="12"/>
      <c r="N82" s="44"/>
      <c r="P82" s="32"/>
      <c r="Q82" s="12"/>
      <c r="R82" s="44"/>
      <c r="T82" s="32"/>
      <c r="U82" s="12"/>
      <c r="V82" s="44"/>
      <c r="W82" s="32"/>
    </row>
    <row r="83" spans="2:23" s="11" customFormat="1" x14ac:dyDescent="0.2">
      <c r="B83" s="30"/>
      <c r="D83" s="32"/>
      <c r="E83" s="12"/>
      <c r="F83" s="12"/>
      <c r="G83" s="12"/>
      <c r="H83" s="12"/>
      <c r="I83" s="12"/>
      <c r="J83" s="12"/>
      <c r="K83" s="12"/>
      <c r="L83" s="12"/>
      <c r="M83" s="12"/>
      <c r="N83" s="44"/>
      <c r="P83" s="32"/>
      <c r="Q83" s="12"/>
      <c r="R83" s="44"/>
      <c r="T83" s="32"/>
      <c r="U83" s="12"/>
      <c r="V83" s="44"/>
      <c r="W83" s="32"/>
    </row>
    <row r="84" spans="2:23" s="11" customFormat="1" x14ac:dyDescent="0.2">
      <c r="B84" s="31"/>
      <c r="D84" s="32"/>
      <c r="E84" s="12"/>
      <c r="F84" s="12"/>
      <c r="G84" s="12"/>
      <c r="H84" s="12"/>
      <c r="I84" s="12"/>
      <c r="J84" s="12"/>
      <c r="K84" s="12"/>
      <c r="L84" s="12"/>
      <c r="M84" s="12"/>
      <c r="N84" s="44"/>
      <c r="P84" s="32"/>
      <c r="Q84" s="12"/>
      <c r="R84" s="44"/>
      <c r="T84" s="32"/>
      <c r="U84" s="12"/>
      <c r="V84" s="44"/>
      <c r="W84" s="32"/>
    </row>
    <row r="85" spans="2:23" s="11" customFormat="1" x14ac:dyDescent="0.2">
      <c r="B85" s="30"/>
      <c r="D85" s="32"/>
      <c r="E85" s="12"/>
      <c r="F85" s="12"/>
      <c r="G85" s="12"/>
      <c r="H85" s="12"/>
      <c r="I85" s="12"/>
      <c r="J85" s="12"/>
      <c r="K85" s="12"/>
      <c r="L85" s="12"/>
      <c r="M85" s="12"/>
      <c r="N85" s="44"/>
      <c r="P85" s="32"/>
      <c r="Q85" s="12"/>
      <c r="R85" s="44"/>
      <c r="T85" s="32"/>
      <c r="U85" s="12"/>
      <c r="V85" s="44"/>
      <c r="W85" s="32"/>
    </row>
    <row r="86" spans="2:23" s="11" customFormat="1" x14ac:dyDescent="0.2">
      <c r="B86" s="30"/>
      <c r="D86" s="32"/>
      <c r="E86" s="12"/>
      <c r="F86" s="12"/>
      <c r="G86" s="12"/>
      <c r="H86" s="12"/>
      <c r="I86" s="12"/>
      <c r="J86" s="12"/>
      <c r="K86" s="12"/>
      <c r="L86" s="12"/>
      <c r="M86" s="12"/>
      <c r="N86" s="44"/>
      <c r="P86" s="32"/>
      <c r="Q86" s="12"/>
      <c r="R86" s="44"/>
      <c r="T86" s="32"/>
      <c r="U86" s="12"/>
      <c r="V86" s="44"/>
      <c r="W86" s="32"/>
    </row>
    <row r="87" spans="2:23" s="11" customFormat="1" x14ac:dyDescent="0.2">
      <c r="B87" s="31"/>
      <c r="D87" s="32"/>
      <c r="E87" s="12"/>
      <c r="F87" s="12"/>
      <c r="G87" s="12"/>
      <c r="H87" s="12"/>
      <c r="I87" s="12"/>
      <c r="J87" s="12"/>
      <c r="K87" s="12"/>
      <c r="L87" s="12"/>
      <c r="M87" s="12"/>
      <c r="N87" s="44"/>
      <c r="P87" s="32"/>
      <c r="Q87" s="12"/>
      <c r="R87" s="44"/>
      <c r="T87" s="32"/>
      <c r="U87" s="12"/>
      <c r="V87" s="44"/>
      <c r="W87" s="32"/>
    </row>
    <row r="88" spans="2:23" s="11" customFormat="1" x14ac:dyDescent="0.2">
      <c r="B88" s="30"/>
      <c r="D88" s="32"/>
      <c r="E88" s="12"/>
      <c r="F88" s="12"/>
      <c r="G88" s="12"/>
      <c r="H88" s="12"/>
      <c r="I88" s="12"/>
      <c r="J88" s="12"/>
      <c r="K88" s="12"/>
      <c r="L88" s="12"/>
      <c r="M88" s="12"/>
      <c r="N88" s="44"/>
      <c r="P88" s="32"/>
      <c r="Q88" s="12"/>
      <c r="R88" s="44"/>
      <c r="T88" s="32"/>
      <c r="U88" s="12"/>
      <c r="V88" s="44"/>
      <c r="W88" s="32"/>
    </row>
    <row r="89" spans="2:23" s="11" customFormat="1" x14ac:dyDescent="0.2">
      <c r="B89" s="30"/>
      <c r="D89" s="32"/>
      <c r="E89" s="12"/>
      <c r="F89" s="12"/>
      <c r="G89" s="12"/>
      <c r="H89" s="12"/>
      <c r="I89" s="12"/>
      <c r="J89" s="12"/>
      <c r="K89" s="12"/>
      <c r="L89" s="12"/>
      <c r="M89" s="12"/>
      <c r="N89" s="44"/>
      <c r="P89" s="32"/>
      <c r="Q89" s="12"/>
      <c r="R89" s="44"/>
      <c r="T89" s="32"/>
      <c r="U89" s="12"/>
      <c r="V89" s="44"/>
      <c r="W89" s="32"/>
    </row>
    <row r="90" spans="2:23" s="11" customFormat="1" x14ac:dyDescent="0.2">
      <c r="B90" s="31"/>
      <c r="D90" s="32"/>
      <c r="E90" s="12"/>
      <c r="F90" s="12"/>
      <c r="G90" s="12"/>
      <c r="H90" s="12"/>
      <c r="I90" s="12"/>
      <c r="J90" s="12"/>
      <c r="K90" s="12"/>
      <c r="L90" s="12"/>
      <c r="M90" s="12"/>
      <c r="T90" s="15"/>
      <c r="U90" s="15"/>
    </row>
    <row r="91" spans="2:23" s="11" customFormat="1" x14ac:dyDescent="0.2">
      <c r="B91" s="30"/>
      <c r="D91" s="32"/>
      <c r="E91" s="12"/>
      <c r="F91" s="12"/>
      <c r="G91" s="12"/>
      <c r="H91" s="12"/>
      <c r="I91" s="12"/>
      <c r="J91" s="12"/>
      <c r="K91" s="12"/>
      <c r="L91" s="12"/>
      <c r="M91" s="12"/>
      <c r="T91" s="15"/>
      <c r="U91" s="15"/>
    </row>
    <row r="92" spans="2:23" s="11" customFormat="1" x14ac:dyDescent="0.2">
      <c r="B92" s="30"/>
      <c r="D92" s="32"/>
      <c r="E92" s="12"/>
      <c r="F92" s="12"/>
      <c r="G92" s="12"/>
      <c r="H92" s="12"/>
      <c r="I92" s="12"/>
      <c r="J92" s="12"/>
      <c r="K92" s="12"/>
      <c r="L92" s="12"/>
      <c r="M92" s="12"/>
      <c r="T92" s="15"/>
      <c r="U92" s="15"/>
    </row>
    <row r="93" spans="2:23" s="11" customFormat="1" x14ac:dyDescent="0.2">
      <c r="B93" s="31"/>
      <c r="D93" s="32"/>
      <c r="E93" s="12"/>
      <c r="F93" s="12"/>
      <c r="G93" s="12"/>
      <c r="H93" s="12"/>
      <c r="I93" s="12"/>
      <c r="J93" s="12"/>
      <c r="K93" s="12"/>
      <c r="L93" s="12"/>
      <c r="M93" s="12"/>
      <c r="T93" s="15"/>
      <c r="U93" s="15"/>
    </row>
    <row r="94" spans="2:23" s="11" customFormat="1" x14ac:dyDescent="0.2">
      <c r="B94" s="30"/>
      <c r="D94" s="32"/>
      <c r="E94" s="12"/>
      <c r="F94" s="12"/>
      <c r="G94" s="12"/>
      <c r="H94" s="12"/>
      <c r="I94" s="12"/>
      <c r="J94" s="12"/>
      <c r="K94" s="12"/>
      <c r="L94" s="12"/>
      <c r="M94" s="12"/>
      <c r="T94" s="15"/>
      <c r="U94" s="15"/>
    </row>
    <row r="95" spans="2:23" s="11" customFormat="1" x14ac:dyDescent="0.2">
      <c r="B95" s="30"/>
      <c r="D95" s="32"/>
      <c r="E95" s="12"/>
      <c r="F95" s="12"/>
      <c r="G95" s="12"/>
      <c r="H95" s="12"/>
      <c r="I95" s="12"/>
      <c r="J95" s="12"/>
      <c r="K95" s="12"/>
      <c r="L95" s="12"/>
      <c r="M95" s="12"/>
      <c r="T95" s="15"/>
      <c r="U95" s="15"/>
    </row>
    <row r="96" spans="2:23" s="11" customFormat="1" x14ac:dyDescent="0.2">
      <c r="B96" s="31"/>
      <c r="D96" s="32"/>
      <c r="E96" s="12"/>
      <c r="F96" s="12"/>
      <c r="G96" s="12"/>
      <c r="H96" s="12"/>
      <c r="I96" s="12"/>
      <c r="J96" s="12"/>
      <c r="K96" s="12"/>
      <c r="L96" s="12"/>
      <c r="M96" s="12"/>
      <c r="T96" s="15"/>
      <c r="U96" s="15"/>
    </row>
    <row r="97" spans="2:21" s="11" customFormat="1" x14ac:dyDescent="0.2">
      <c r="B97" s="30"/>
      <c r="D97" s="32"/>
      <c r="E97" s="12"/>
      <c r="F97" s="12"/>
      <c r="G97" s="12"/>
      <c r="H97" s="12"/>
      <c r="I97" s="12"/>
      <c r="J97" s="12"/>
      <c r="K97" s="12"/>
      <c r="L97" s="12"/>
      <c r="M97" s="12"/>
      <c r="T97" s="15"/>
      <c r="U97" s="15"/>
    </row>
    <row r="98" spans="2:21" s="11" customFormat="1" x14ac:dyDescent="0.2">
      <c r="B98" s="30"/>
      <c r="D98" s="32"/>
      <c r="E98" s="12"/>
      <c r="F98" s="12"/>
      <c r="G98" s="12"/>
      <c r="H98" s="12"/>
      <c r="I98" s="12"/>
      <c r="J98" s="12"/>
      <c r="K98" s="12"/>
      <c r="L98" s="12"/>
      <c r="M98" s="12"/>
      <c r="T98" s="15"/>
      <c r="U98" s="15"/>
    </row>
    <row r="99" spans="2:21" s="11" customFormat="1" x14ac:dyDescent="0.2">
      <c r="B99" s="31"/>
      <c r="D99" s="32"/>
      <c r="E99" s="12"/>
      <c r="F99" s="12"/>
      <c r="G99" s="12"/>
      <c r="H99" s="12"/>
      <c r="I99" s="12"/>
      <c r="J99" s="12"/>
      <c r="K99" s="12"/>
      <c r="L99" s="12"/>
      <c r="M99" s="12"/>
      <c r="T99" s="15"/>
      <c r="U99" s="15"/>
    </row>
    <row r="100" spans="2:21" s="11" customFormat="1" x14ac:dyDescent="0.2">
      <c r="B100" s="30"/>
      <c r="D100" s="32"/>
      <c r="E100" s="12"/>
      <c r="F100" s="12"/>
      <c r="G100" s="12"/>
      <c r="H100" s="12"/>
      <c r="I100" s="12"/>
      <c r="J100" s="12"/>
      <c r="K100" s="12"/>
      <c r="L100" s="12"/>
      <c r="M100" s="12"/>
      <c r="T100" s="15"/>
      <c r="U100" s="15"/>
    </row>
    <row r="101" spans="2:21" s="11" customFormat="1" x14ac:dyDescent="0.2">
      <c r="B101" s="30"/>
      <c r="D101" s="32"/>
      <c r="E101" s="12"/>
      <c r="F101" s="12"/>
      <c r="G101" s="12"/>
      <c r="H101" s="12"/>
      <c r="I101" s="12"/>
      <c r="J101" s="12"/>
      <c r="K101" s="12"/>
      <c r="L101" s="12"/>
      <c r="M101" s="12"/>
      <c r="T101" s="15"/>
      <c r="U101" s="15"/>
    </row>
    <row r="102" spans="2:21" s="11" customFormat="1" x14ac:dyDescent="0.2">
      <c r="B102" s="31"/>
      <c r="D102" s="32"/>
      <c r="E102" s="12"/>
      <c r="F102" s="12"/>
      <c r="G102" s="12"/>
      <c r="H102" s="12"/>
      <c r="I102" s="12"/>
      <c r="J102" s="12"/>
      <c r="K102" s="12"/>
      <c r="L102" s="12"/>
      <c r="M102" s="12"/>
      <c r="T102" s="15"/>
      <c r="U102" s="15"/>
    </row>
    <row r="103" spans="2:21" s="11" customFormat="1" x14ac:dyDescent="0.2">
      <c r="B103" s="30"/>
      <c r="D103" s="32"/>
      <c r="E103" s="12"/>
      <c r="F103" s="12"/>
      <c r="G103" s="12"/>
      <c r="H103" s="12"/>
      <c r="I103" s="12"/>
      <c r="J103" s="12"/>
      <c r="K103" s="12"/>
      <c r="L103" s="12"/>
      <c r="M103" s="12"/>
      <c r="T103" s="15"/>
      <c r="U103" s="15"/>
    </row>
    <row r="104" spans="2:21" s="11" customFormat="1" x14ac:dyDescent="0.2">
      <c r="B104" s="30"/>
      <c r="D104" s="32"/>
      <c r="E104" s="12"/>
      <c r="F104" s="12"/>
      <c r="G104" s="12"/>
      <c r="H104" s="12"/>
      <c r="I104" s="12"/>
      <c r="J104" s="12"/>
      <c r="K104" s="12"/>
      <c r="L104" s="12"/>
      <c r="M104" s="12"/>
      <c r="T104" s="15"/>
      <c r="U104" s="15"/>
    </row>
    <row r="105" spans="2:21" s="11" customFormat="1" x14ac:dyDescent="0.2">
      <c r="B105" s="31"/>
      <c r="D105" s="32"/>
      <c r="E105" s="12"/>
      <c r="F105" s="12"/>
      <c r="G105" s="12"/>
      <c r="H105" s="12"/>
      <c r="I105" s="12"/>
      <c r="J105" s="12"/>
      <c r="K105" s="12"/>
      <c r="L105" s="12"/>
      <c r="M105" s="12"/>
      <c r="T105" s="15"/>
      <c r="U105" s="15"/>
    </row>
    <row r="106" spans="2:21" s="11" customFormat="1" x14ac:dyDescent="0.2">
      <c r="B106" s="30"/>
      <c r="D106" s="32"/>
      <c r="E106" s="12"/>
      <c r="F106" s="12"/>
      <c r="G106" s="12"/>
      <c r="H106" s="12"/>
      <c r="I106" s="12"/>
      <c r="J106" s="12"/>
      <c r="K106" s="12"/>
      <c r="L106" s="12"/>
      <c r="M106" s="12"/>
      <c r="T106" s="15"/>
      <c r="U106" s="15"/>
    </row>
    <row r="107" spans="2:21" s="11" customFormat="1" x14ac:dyDescent="0.2">
      <c r="D107" s="32"/>
      <c r="E107" s="12"/>
      <c r="F107" s="12"/>
      <c r="G107" s="12"/>
      <c r="H107" s="12"/>
      <c r="I107" s="12"/>
      <c r="J107" s="12"/>
      <c r="K107" s="12"/>
      <c r="L107" s="12"/>
      <c r="M107" s="12"/>
      <c r="T107" s="15"/>
      <c r="U107" s="15"/>
    </row>
    <row r="108" spans="2:21" s="11" customFormat="1" x14ac:dyDescent="0.2">
      <c r="D108" s="32"/>
      <c r="E108" s="12"/>
      <c r="F108" s="12"/>
      <c r="G108" s="12"/>
      <c r="H108" s="12"/>
      <c r="I108" s="12"/>
      <c r="J108" s="12"/>
      <c r="K108" s="12"/>
      <c r="L108" s="12"/>
      <c r="M108" s="12"/>
      <c r="T108" s="15"/>
      <c r="U108" s="15"/>
    </row>
    <row r="109" spans="2:21" s="11" customFormat="1" x14ac:dyDescent="0.2">
      <c r="D109" s="32"/>
      <c r="E109" s="12"/>
      <c r="F109" s="12"/>
      <c r="G109" s="12"/>
      <c r="H109" s="12"/>
      <c r="I109" s="12"/>
      <c r="J109" s="12"/>
      <c r="K109" s="12"/>
      <c r="L109" s="12"/>
      <c r="M109" s="12"/>
      <c r="T109" s="15"/>
      <c r="U109" s="15"/>
    </row>
    <row r="110" spans="2:21" s="11" customFormat="1" x14ac:dyDescent="0.2">
      <c r="D110" s="32"/>
      <c r="E110" s="12"/>
      <c r="F110" s="12"/>
      <c r="G110" s="12"/>
      <c r="H110" s="12"/>
      <c r="I110" s="12"/>
      <c r="J110" s="12"/>
      <c r="K110" s="12"/>
      <c r="L110" s="12"/>
      <c r="M110" s="12"/>
      <c r="T110" s="15"/>
      <c r="U110" s="15"/>
    </row>
    <row r="111" spans="2:21" s="11" customFormat="1" x14ac:dyDescent="0.2">
      <c r="D111" s="32"/>
      <c r="E111" s="12"/>
      <c r="F111" s="12"/>
      <c r="G111" s="12"/>
      <c r="H111" s="12"/>
      <c r="I111" s="12"/>
      <c r="J111" s="12"/>
      <c r="K111" s="12"/>
      <c r="L111" s="12"/>
      <c r="M111" s="12"/>
      <c r="T111" s="15"/>
      <c r="U111" s="15"/>
    </row>
    <row r="112" spans="2:21" s="11" customFormat="1" x14ac:dyDescent="0.2">
      <c r="D112" s="32"/>
      <c r="E112" s="12"/>
      <c r="F112" s="12"/>
      <c r="G112" s="12"/>
      <c r="H112" s="12"/>
      <c r="I112" s="12"/>
      <c r="J112" s="12"/>
      <c r="K112" s="12"/>
      <c r="L112" s="12"/>
      <c r="M112" s="12"/>
      <c r="T112" s="15"/>
      <c r="U112" s="15"/>
    </row>
    <row r="113" spans="4:21" s="11" customFormat="1" x14ac:dyDescent="0.2">
      <c r="D113" s="32"/>
      <c r="E113" s="12"/>
      <c r="F113" s="12"/>
      <c r="G113" s="12"/>
      <c r="H113" s="12"/>
      <c r="I113" s="12"/>
      <c r="J113" s="12"/>
      <c r="K113" s="12"/>
      <c r="L113" s="12"/>
      <c r="M113" s="12"/>
      <c r="T113" s="15"/>
      <c r="U113" s="15"/>
    </row>
    <row r="114" spans="4:21" s="11" customFormat="1" x14ac:dyDescent="0.2">
      <c r="D114" s="32"/>
      <c r="E114" s="12"/>
      <c r="F114" s="12"/>
      <c r="G114" s="12"/>
      <c r="H114" s="12"/>
      <c r="I114" s="12"/>
      <c r="J114" s="12"/>
      <c r="K114" s="12"/>
      <c r="L114" s="12"/>
      <c r="M114" s="12"/>
      <c r="T114" s="15"/>
      <c r="U114" s="15"/>
    </row>
    <row r="115" spans="4:21" s="11" customFormat="1" x14ac:dyDescent="0.2">
      <c r="D115" s="32"/>
      <c r="E115" s="12"/>
      <c r="F115" s="12"/>
      <c r="G115" s="12"/>
      <c r="H115" s="12"/>
      <c r="I115" s="12"/>
      <c r="J115" s="12"/>
      <c r="K115" s="12"/>
      <c r="L115" s="12"/>
      <c r="M115" s="12"/>
      <c r="T115" s="15"/>
      <c r="U115" s="15"/>
    </row>
    <row r="116" spans="4:21" s="11" customFormat="1" x14ac:dyDescent="0.2">
      <c r="D116" s="32"/>
      <c r="E116" s="12"/>
      <c r="F116" s="12"/>
      <c r="G116" s="12"/>
      <c r="H116" s="12"/>
      <c r="I116" s="12"/>
      <c r="J116" s="12"/>
      <c r="K116" s="12"/>
      <c r="L116" s="12"/>
      <c r="M116" s="12"/>
      <c r="T116" s="15"/>
      <c r="U116" s="15"/>
    </row>
    <row r="117" spans="4:21" s="11" customFormat="1" x14ac:dyDescent="0.2">
      <c r="D117" s="32"/>
      <c r="E117" s="12"/>
      <c r="F117" s="12"/>
      <c r="G117" s="12"/>
      <c r="H117" s="12"/>
      <c r="I117" s="12"/>
      <c r="J117" s="12"/>
      <c r="K117" s="12"/>
      <c r="L117" s="12"/>
      <c r="M117" s="12"/>
      <c r="T117" s="15"/>
      <c r="U117" s="15"/>
    </row>
    <row r="118" spans="4:21" s="11" customFormat="1" x14ac:dyDescent="0.2">
      <c r="D118" s="32"/>
      <c r="E118" s="12"/>
      <c r="F118" s="12"/>
      <c r="G118" s="12"/>
      <c r="H118" s="12"/>
      <c r="I118" s="12"/>
      <c r="J118" s="12"/>
      <c r="K118" s="12"/>
      <c r="L118" s="12"/>
      <c r="M118" s="12"/>
      <c r="T118" s="15"/>
      <c r="U118" s="15"/>
    </row>
    <row r="119" spans="4:21" s="11" customFormat="1" x14ac:dyDescent="0.2">
      <c r="D119" s="32"/>
      <c r="E119" s="12"/>
      <c r="F119" s="12"/>
      <c r="G119" s="12"/>
      <c r="H119" s="12"/>
      <c r="I119" s="12"/>
      <c r="J119" s="12"/>
      <c r="K119" s="12"/>
      <c r="L119" s="12"/>
      <c r="M119" s="12"/>
      <c r="T119" s="15"/>
      <c r="U119" s="15"/>
    </row>
    <row r="120" spans="4:21" s="11" customFormat="1" x14ac:dyDescent="0.2">
      <c r="D120" s="32"/>
      <c r="E120" s="12"/>
      <c r="F120" s="12"/>
      <c r="G120" s="12"/>
      <c r="H120" s="12"/>
      <c r="I120" s="12"/>
      <c r="J120" s="12"/>
      <c r="K120" s="12"/>
      <c r="L120" s="12"/>
      <c r="M120" s="12"/>
      <c r="T120" s="15"/>
      <c r="U120" s="15"/>
    </row>
    <row r="121" spans="4:21" s="11" customFormat="1" x14ac:dyDescent="0.2">
      <c r="D121" s="32"/>
      <c r="E121" s="12"/>
      <c r="F121" s="12"/>
      <c r="G121" s="12"/>
      <c r="H121" s="12"/>
      <c r="I121" s="12"/>
      <c r="J121" s="12"/>
      <c r="K121" s="12"/>
      <c r="L121" s="12"/>
      <c r="M121" s="12"/>
      <c r="T121" s="15"/>
      <c r="U121" s="15"/>
    </row>
    <row r="122" spans="4:21" s="11" customFormat="1" x14ac:dyDescent="0.2">
      <c r="D122" s="32"/>
      <c r="E122" s="12"/>
      <c r="F122" s="12"/>
      <c r="G122" s="12"/>
      <c r="H122" s="12"/>
      <c r="I122" s="12"/>
      <c r="J122" s="12"/>
      <c r="K122" s="12"/>
      <c r="L122" s="12"/>
      <c r="M122" s="12"/>
      <c r="T122" s="15"/>
      <c r="U122" s="15"/>
    </row>
    <row r="123" spans="4:21" s="11" customFormat="1" x14ac:dyDescent="0.2">
      <c r="D123" s="32"/>
      <c r="E123" s="12"/>
      <c r="F123" s="12"/>
      <c r="G123" s="12"/>
      <c r="H123" s="12"/>
      <c r="I123" s="12"/>
      <c r="J123" s="12"/>
      <c r="K123" s="12"/>
      <c r="L123" s="12"/>
      <c r="M123" s="12"/>
      <c r="T123" s="15"/>
      <c r="U123" s="15"/>
    </row>
    <row r="124" spans="4:21" s="11" customFormat="1" x14ac:dyDescent="0.2">
      <c r="D124" s="32"/>
      <c r="E124" s="12"/>
      <c r="F124" s="12"/>
      <c r="G124" s="12"/>
      <c r="H124" s="12"/>
      <c r="I124" s="12"/>
      <c r="J124" s="12"/>
      <c r="K124" s="12"/>
      <c r="L124" s="12"/>
      <c r="M124" s="12"/>
      <c r="T124" s="15"/>
      <c r="U124" s="15"/>
    </row>
    <row r="125" spans="4:21" s="11" customFormat="1" x14ac:dyDescent="0.2">
      <c r="D125" s="32"/>
      <c r="E125" s="12"/>
      <c r="F125" s="12"/>
      <c r="G125" s="12"/>
      <c r="H125" s="12"/>
      <c r="I125" s="12"/>
      <c r="J125" s="12"/>
      <c r="K125" s="12"/>
      <c r="L125" s="12"/>
      <c r="M125" s="12"/>
      <c r="T125" s="15"/>
      <c r="U125" s="15"/>
    </row>
    <row r="126" spans="4:21" s="11" customFormat="1" x14ac:dyDescent="0.2">
      <c r="D126" s="32"/>
      <c r="E126" s="12"/>
      <c r="F126" s="12"/>
      <c r="G126" s="12"/>
      <c r="H126" s="12"/>
      <c r="I126" s="12"/>
      <c r="J126" s="12"/>
      <c r="K126" s="12"/>
      <c r="L126" s="12"/>
      <c r="M126" s="12"/>
      <c r="T126" s="15"/>
      <c r="U126" s="15"/>
    </row>
    <row r="127" spans="4:21" s="11" customFormat="1" x14ac:dyDescent="0.2">
      <c r="D127" s="32"/>
      <c r="E127" s="12"/>
      <c r="F127" s="12"/>
      <c r="G127" s="12"/>
      <c r="H127" s="12"/>
      <c r="I127" s="12"/>
      <c r="J127" s="12"/>
      <c r="K127" s="12"/>
      <c r="L127" s="12"/>
      <c r="M127" s="12"/>
      <c r="T127" s="15"/>
      <c r="U127" s="15"/>
    </row>
    <row r="128" spans="4:21" s="11" customFormat="1" x14ac:dyDescent="0.2">
      <c r="D128" s="32"/>
      <c r="E128" s="12"/>
      <c r="F128" s="12"/>
      <c r="G128" s="12"/>
      <c r="H128" s="12"/>
      <c r="I128" s="12"/>
      <c r="J128" s="12"/>
      <c r="K128" s="12"/>
      <c r="L128" s="12"/>
      <c r="M128" s="12"/>
      <c r="T128" s="15"/>
      <c r="U128" s="15"/>
    </row>
    <row r="129" spans="4:21" s="11" customFormat="1" x14ac:dyDescent="0.2">
      <c r="D129" s="32"/>
      <c r="E129" s="12"/>
      <c r="F129" s="12"/>
      <c r="G129" s="12"/>
      <c r="H129" s="12"/>
      <c r="I129" s="12"/>
      <c r="J129" s="12"/>
      <c r="K129" s="12"/>
      <c r="L129" s="12"/>
      <c r="M129" s="12"/>
      <c r="T129" s="15"/>
      <c r="U129" s="15"/>
    </row>
    <row r="130" spans="4:21" s="11" customFormat="1" x14ac:dyDescent="0.2">
      <c r="D130" s="32"/>
      <c r="E130" s="12"/>
      <c r="F130" s="12"/>
      <c r="G130" s="12"/>
      <c r="H130" s="12"/>
      <c r="I130" s="12"/>
      <c r="J130" s="12"/>
      <c r="K130" s="12"/>
      <c r="L130" s="12"/>
      <c r="M130" s="12"/>
      <c r="T130" s="15"/>
      <c r="U130" s="15"/>
    </row>
    <row r="131" spans="4:21" s="11" customFormat="1" x14ac:dyDescent="0.2">
      <c r="D131" s="32"/>
      <c r="E131" s="12"/>
      <c r="F131" s="12"/>
      <c r="G131" s="12"/>
      <c r="H131" s="12"/>
      <c r="I131" s="12"/>
      <c r="J131" s="12"/>
      <c r="K131" s="12"/>
      <c r="L131" s="12"/>
      <c r="M131" s="12"/>
      <c r="T131" s="15"/>
      <c r="U131" s="15"/>
    </row>
    <row r="132" spans="4:21" s="11" customFormat="1" x14ac:dyDescent="0.2">
      <c r="D132" s="32"/>
      <c r="E132" s="12"/>
      <c r="F132" s="12"/>
      <c r="G132" s="12"/>
      <c r="H132" s="12"/>
      <c r="I132" s="12"/>
      <c r="J132" s="12"/>
      <c r="K132" s="12"/>
      <c r="L132" s="12"/>
      <c r="M132" s="12"/>
      <c r="T132" s="15"/>
      <c r="U132" s="15"/>
    </row>
    <row r="133" spans="4:21" s="11" customFormat="1" x14ac:dyDescent="0.2">
      <c r="D133" s="32"/>
      <c r="E133" s="12"/>
      <c r="F133" s="12"/>
      <c r="G133" s="12"/>
      <c r="H133" s="12"/>
      <c r="I133" s="12"/>
      <c r="J133" s="12"/>
      <c r="K133" s="12"/>
      <c r="L133" s="12"/>
      <c r="M133" s="12"/>
      <c r="T133" s="15"/>
      <c r="U133" s="15"/>
    </row>
    <row r="134" spans="4:21" s="11" customFormat="1" x14ac:dyDescent="0.2">
      <c r="D134" s="32"/>
      <c r="E134" s="12"/>
      <c r="F134" s="12"/>
      <c r="G134" s="12"/>
      <c r="H134" s="12"/>
      <c r="I134" s="12"/>
      <c r="J134" s="12"/>
      <c r="K134" s="12"/>
      <c r="L134" s="12"/>
      <c r="M134" s="12"/>
      <c r="T134" s="15"/>
      <c r="U134" s="15"/>
    </row>
    <row r="135" spans="4:21" s="11" customFormat="1" x14ac:dyDescent="0.2">
      <c r="D135" s="32"/>
      <c r="E135" s="12"/>
      <c r="F135" s="12"/>
      <c r="G135" s="12"/>
      <c r="H135" s="12"/>
      <c r="I135" s="12"/>
      <c r="J135" s="12"/>
      <c r="K135" s="12"/>
      <c r="L135" s="12"/>
      <c r="M135" s="12"/>
      <c r="T135" s="15"/>
      <c r="U135" s="15"/>
    </row>
    <row r="136" spans="4:21" s="11" customFormat="1" x14ac:dyDescent="0.2">
      <c r="D136" s="32"/>
      <c r="E136" s="12"/>
      <c r="F136" s="12"/>
      <c r="G136" s="12"/>
      <c r="H136" s="12"/>
      <c r="I136" s="12"/>
      <c r="J136" s="12"/>
      <c r="K136" s="12"/>
      <c r="L136" s="12"/>
      <c r="M136" s="12"/>
      <c r="T136" s="15"/>
      <c r="U136" s="15"/>
    </row>
    <row r="137" spans="4:21" s="11" customFormat="1" x14ac:dyDescent="0.2">
      <c r="D137" s="32"/>
      <c r="E137" s="12"/>
      <c r="F137" s="12"/>
      <c r="G137" s="12"/>
      <c r="H137" s="12"/>
      <c r="I137" s="12"/>
      <c r="J137" s="12"/>
      <c r="K137" s="12"/>
      <c r="L137" s="12"/>
      <c r="M137" s="12"/>
      <c r="T137" s="15"/>
      <c r="U137" s="15"/>
    </row>
    <row r="138" spans="4:21" s="11" customFormat="1" x14ac:dyDescent="0.2">
      <c r="D138" s="32"/>
      <c r="E138" s="12"/>
      <c r="F138" s="12"/>
      <c r="G138" s="12"/>
      <c r="H138" s="12"/>
      <c r="I138" s="12"/>
      <c r="J138" s="12"/>
      <c r="K138" s="12"/>
      <c r="L138" s="12"/>
      <c r="M138" s="12"/>
      <c r="T138" s="15"/>
      <c r="U138" s="15"/>
    </row>
    <row r="139" spans="4:21" s="11" customFormat="1" x14ac:dyDescent="0.2">
      <c r="D139" s="32"/>
      <c r="E139" s="12"/>
      <c r="F139" s="12"/>
      <c r="G139" s="12"/>
      <c r="H139" s="12"/>
      <c r="I139" s="12"/>
      <c r="J139" s="12"/>
      <c r="K139" s="12"/>
      <c r="L139" s="12"/>
      <c r="M139" s="12"/>
      <c r="T139" s="15"/>
      <c r="U139" s="15"/>
    </row>
    <row r="140" spans="4:21" s="11" customFormat="1" x14ac:dyDescent="0.2">
      <c r="D140" s="32"/>
      <c r="E140" s="12"/>
      <c r="F140" s="12"/>
      <c r="G140" s="12"/>
      <c r="H140" s="12"/>
      <c r="I140" s="12"/>
      <c r="J140" s="12"/>
      <c r="K140" s="12"/>
      <c r="L140" s="12"/>
      <c r="M140" s="12"/>
      <c r="T140" s="15"/>
      <c r="U140" s="15"/>
    </row>
    <row r="141" spans="4:21" s="11" customFormat="1" x14ac:dyDescent="0.2">
      <c r="D141" s="32"/>
      <c r="E141" s="12"/>
      <c r="F141" s="12"/>
      <c r="G141" s="12"/>
      <c r="H141" s="12"/>
      <c r="I141" s="12"/>
      <c r="J141" s="12"/>
      <c r="K141" s="12"/>
      <c r="L141" s="12"/>
      <c r="M141" s="12"/>
      <c r="T141" s="15"/>
      <c r="U141" s="15"/>
    </row>
    <row r="142" spans="4:21" s="11" customFormat="1" x14ac:dyDescent="0.2">
      <c r="D142" s="32"/>
      <c r="E142" s="12"/>
      <c r="F142" s="12"/>
      <c r="G142" s="12"/>
      <c r="H142" s="12"/>
      <c r="I142" s="12"/>
      <c r="J142" s="12"/>
      <c r="K142" s="12"/>
      <c r="L142" s="12"/>
      <c r="M142" s="12"/>
      <c r="T142" s="15"/>
      <c r="U142" s="15"/>
    </row>
    <row r="143" spans="4:21" s="11" customFormat="1" x14ac:dyDescent="0.2">
      <c r="D143" s="32"/>
      <c r="E143" s="12"/>
      <c r="F143" s="12"/>
      <c r="G143" s="12"/>
      <c r="H143" s="12"/>
      <c r="I143" s="12"/>
      <c r="J143" s="12"/>
      <c r="K143" s="12"/>
      <c r="L143" s="12"/>
      <c r="M143" s="12"/>
      <c r="T143" s="15"/>
      <c r="U143" s="15"/>
    </row>
    <row r="144" spans="4:21" s="11" customFormat="1" x14ac:dyDescent="0.2">
      <c r="D144" s="32"/>
      <c r="E144" s="12"/>
      <c r="F144" s="12"/>
      <c r="G144" s="12"/>
      <c r="H144" s="12"/>
      <c r="I144" s="12"/>
      <c r="J144" s="12"/>
      <c r="K144" s="12"/>
      <c r="L144" s="12"/>
      <c r="M144" s="12"/>
      <c r="T144" s="15"/>
      <c r="U144" s="15"/>
    </row>
    <row r="145" spans="4:21" s="11" customFormat="1" x14ac:dyDescent="0.2">
      <c r="D145" s="32"/>
      <c r="E145" s="12"/>
      <c r="F145" s="12"/>
      <c r="G145" s="12"/>
      <c r="H145" s="12"/>
      <c r="I145" s="12"/>
      <c r="J145" s="12"/>
      <c r="K145" s="12"/>
      <c r="L145" s="12"/>
      <c r="M145" s="12"/>
      <c r="T145" s="15"/>
      <c r="U145" s="15"/>
    </row>
    <row r="146" spans="4:21" s="11" customFormat="1" x14ac:dyDescent="0.2">
      <c r="D146" s="32"/>
      <c r="E146" s="12"/>
      <c r="F146" s="12"/>
      <c r="G146" s="12"/>
      <c r="H146" s="12"/>
      <c r="I146" s="12"/>
      <c r="J146" s="12"/>
      <c r="K146" s="12"/>
      <c r="L146" s="12"/>
      <c r="M146" s="12"/>
      <c r="T146" s="15"/>
      <c r="U146" s="15"/>
    </row>
    <row r="147" spans="4:21" s="11" customFormat="1" x14ac:dyDescent="0.2">
      <c r="D147" s="32"/>
      <c r="E147" s="12"/>
      <c r="F147" s="12"/>
      <c r="G147" s="12"/>
      <c r="H147" s="12"/>
      <c r="I147" s="12"/>
      <c r="J147" s="12"/>
      <c r="K147" s="12"/>
      <c r="L147" s="12"/>
      <c r="M147" s="12"/>
      <c r="T147" s="15"/>
      <c r="U147" s="15"/>
    </row>
    <row r="148" spans="4:21" s="11" customFormat="1" x14ac:dyDescent="0.2">
      <c r="D148" s="32"/>
      <c r="E148" s="12"/>
      <c r="F148" s="12"/>
      <c r="G148" s="12"/>
      <c r="H148" s="12"/>
      <c r="I148" s="12"/>
      <c r="J148" s="12"/>
      <c r="K148" s="12"/>
      <c r="L148" s="12"/>
      <c r="M148" s="12"/>
      <c r="T148" s="15"/>
      <c r="U148" s="15"/>
    </row>
    <row r="149" spans="4:21" s="11" customFormat="1" x14ac:dyDescent="0.2">
      <c r="D149" s="32"/>
      <c r="E149" s="12"/>
      <c r="F149" s="12"/>
      <c r="G149" s="12"/>
      <c r="H149" s="12"/>
      <c r="I149" s="12"/>
      <c r="J149" s="12"/>
      <c r="K149" s="12"/>
      <c r="L149" s="12"/>
      <c r="M149" s="12"/>
      <c r="T149" s="15"/>
      <c r="U149" s="15"/>
    </row>
    <row r="150" spans="4:21" s="11" customFormat="1" x14ac:dyDescent="0.2">
      <c r="D150" s="32"/>
      <c r="E150" s="12"/>
      <c r="F150" s="12"/>
      <c r="G150" s="12"/>
      <c r="H150" s="12"/>
      <c r="I150" s="12"/>
      <c r="J150" s="12"/>
      <c r="K150" s="12"/>
      <c r="L150" s="12"/>
      <c r="M150" s="12"/>
      <c r="T150" s="15"/>
      <c r="U150" s="15"/>
    </row>
    <row r="151" spans="4:21" s="11" customFormat="1" x14ac:dyDescent="0.2">
      <c r="D151" s="32"/>
      <c r="E151" s="12"/>
      <c r="F151" s="12"/>
      <c r="G151" s="12"/>
      <c r="H151" s="12"/>
      <c r="I151" s="12"/>
      <c r="J151" s="12"/>
      <c r="K151" s="12"/>
      <c r="L151" s="12"/>
      <c r="M151" s="12"/>
      <c r="T151" s="15"/>
      <c r="U151" s="15"/>
    </row>
    <row r="152" spans="4:21" s="11" customFormat="1" x14ac:dyDescent="0.2">
      <c r="D152" s="32"/>
      <c r="E152" s="12"/>
      <c r="F152" s="12"/>
      <c r="G152" s="12"/>
      <c r="H152" s="12"/>
      <c r="I152" s="12"/>
      <c r="J152" s="12"/>
      <c r="K152" s="12"/>
      <c r="L152" s="12"/>
      <c r="M152" s="12"/>
      <c r="T152" s="15"/>
      <c r="U152" s="15"/>
    </row>
    <row r="153" spans="4:21" s="11" customFormat="1" x14ac:dyDescent="0.2">
      <c r="D153" s="32"/>
      <c r="E153" s="12"/>
      <c r="F153" s="12"/>
      <c r="G153" s="12"/>
      <c r="H153" s="12"/>
      <c r="I153" s="12"/>
      <c r="J153" s="12"/>
      <c r="K153" s="12"/>
      <c r="L153" s="12"/>
      <c r="M153" s="12"/>
      <c r="T153" s="15"/>
      <c r="U153" s="15"/>
    </row>
    <row r="154" spans="4:21" s="11" customFormat="1" x14ac:dyDescent="0.2">
      <c r="D154" s="32"/>
      <c r="E154" s="12"/>
      <c r="F154" s="12"/>
      <c r="G154" s="12"/>
      <c r="H154" s="12"/>
      <c r="I154" s="12"/>
      <c r="J154" s="12"/>
      <c r="K154" s="12"/>
      <c r="L154" s="12"/>
      <c r="M154" s="12"/>
      <c r="T154" s="15"/>
      <c r="U154" s="15"/>
    </row>
    <row r="155" spans="4:21" s="11" customFormat="1" x14ac:dyDescent="0.2">
      <c r="D155" s="32"/>
      <c r="E155" s="12"/>
      <c r="F155" s="12"/>
      <c r="G155" s="12"/>
      <c r="H155" s="12"/>
      <c r="I155" s="12"/>
      <c r="J155" s="12"/>
      <c r="K155" s="12"/>
      <c r="L155" s="12"/>
      <c r="M155" s="12"/>
      <c r="T155" s="15"/>
      <c r="U155" s="15"/>
    </row>
    <row r="156" spans="4:21" s="11" customFormat="1" x14ac:dyDescent="0.2">
      <c r="D156" s="32"/>
      <c r="E156" s="12"/>
      <c r="F156" s="12"/>
      <c r="G156" s="12"/>
      <c r="H156" s="12"/>
      <c r="I156" s="12"/>
      <c r="J156" s="12"/>
      <c r="K156" s="12"/>
      <c r="L156" s="12"/>
      <c r="M156" s="12"/>
      <c r="T156" s="15"/>
      <c r="U156" s="15"/>
    </row>
    <row r="157" spans="4:21" s="11" customFormat="1" x14ac:dyDescent="0.2">
      <c r="D157" s="32"/>
      <c r="E157" s="12"/>
      <c r="F157" s="12"/>
      <c r="G157" s="12"/>
      <c r="H157" s="12"/>
      <c r="I157" s="12"/>
      <c r="J157" s="12"/>
      <c r="K157" s="12"/>
      <c r="L157" s="12"/>
      <c r="M157" s="12"/>
      <c r="T157" s="15"/>
      <c r="U157" s="15"/>
    </row>
    <row r="158" spans="4:21" s="11" customFormat="1" x14ac:dyDescent="0.2">
      <c r="D158" s="32"/>
      <c r="E158" s="12"/>
      <c r="F158" s="12"/>
      <c r="G158" s="12"/>
      <c r="H158" s="12"/>
      <c r="I158" s="12"/>
      <c r="J158" s="12"/>
      <c r="K158" s="12"/>
      <c r="L158" s="12"/>
      <c r="M158" s="12"/>
      <c r="T158" s="15"/>
      <c r="U158" s="15"/>
    </row>
    <row r="159" spans="4:21" s="11" customFormat="1" x14ac:dyDescent="0.2">
      <c r="D159" s="32"/>
      <c r="E159" s="12"/>
      <c r="F159" s="12"/>
      <c r="G159" s="12"/>
      <c r="H159" s="12"/>
      <c r="I159" s="12"/>
      <c r="J159" s="12"/>
      <c r="K159" s="12"/>
      <c r="L159" s="12"/>
      <c r="M159" s="12"/>
      <c r="T159" s="15"/>
      <c r="U159" s="15"/>
    </row>
    <row r="160" spans="4:21" s="11" customFormat="1" x14ac:dyDescent="0.2">
      <c r="D160" s="32"/>
      <c r="E160" s="12"/>
      <c r="F160" s="12"/>
      <c r="G160" s="12"/>
      <c r="H160" s="12"/>
      <c r="I160" s="12"/>
      <c r="J160" s="12"/>
      <c r="K160" s="12"/>
      <c r="L160" s="12"/>
      <c r="M160" s="12"/>
      <c r="T160" s="15"/>
      <c r="U160" s="15"/>
    </row>
    <row r="161" spans="4:21" s="11" customFormat="1" x14ac:dyDescent="0.2">
      <c r="D161" s="32"/>
      <c r="E161" s="12"/>
      <c r="F161" s="12"/>
      <c r="G161" s="12"/>
      <c r="H161" s="12"/>
      <c r="I161" s="12"/>
      <c r="J161" s="12"/>
      <c r="K161" s="12"/>
      <c r="L161" s="12"/>
      <c r="M161" s="12"/>
      <c r="T161" s="15"/>
      <c r="U161" s="15"/>
    </row>
    <row r="162" spans="4:21" s="11" customFormat="1" x14ac:dyDescent="0.2">
      <c r="D162" s="32"/>
      <c r="E162" s="12"/>
      <c r="F162" s="12"/>
      <c r="G162" s="12"/>
      <c r="H162" s="12"/>
      <c r="I162" s="12"/>
      <c r="J162" s="12"/>
      <c r="K162" s="12"/>
      <c r="L162" s="12"/>
      <c r="M162" s="12"/>
      <c r="T162" s="15"/>
      <c r="U162" s="15"/>
    </row>
    <row r="163" spans="4:21" s="11" customFormat="1" x14ac:dyDescent="0.2">
      <c r="D163" s="32"/>
      <c r="E163" s="12"/>
      <c r="F163" s="12"/>
      <c r="G163" s="12"/>
      <c r="H163" s="12"/>
      <c r="I163" s="12"/>
      <c r="J163" s="12"/>
      <c r="K163" s="12"/>
      <c r="L163" s="12"/>
      <c r="M163" s="12"/>
      <c r="T163" s="15"/>
      <c r="U163" s="15"/>
    </row>
    <row r="164" spans="4:21" s="11" customFormat="1" x14ac:dyDescent="0.2">
      <c r="D164" s="32"/>
      <c r="E164" s="12"/>
      <c r="F164" s="12"/>
      <c r="G164" s="12"/>
      <c r="H164" s="12"/>
      <c r="I164" s="12"/>
      <c r="J164" s="12"/>
      <c r="K164" s="12"/>
      <c r="L164" s="12"/>
      <c r="M164" s="12"/>
      <c r="T164" s="15"/>
      <c r="U164" s="15"/>
    </row>
    <row r="165" spans="4:21" s="11" customFormat="1" x14ac:dyDescent="0.2">
      <c r="D165" s="32"/>
      <c r="E165" s="12"/>
      <c r="F165" s="12"/>
      <c r="G165" s="12"/>
      <c r="H165" s="12"/>
      <c r="I165" s="12"/>
      <c r="J165" s="12"/>
      <c r="K165" s="12"/>
      <c r="L165" s="12"/>
      <c r="M165" s="12"/>
      <c r="T165" s="15"/>
      <c r="U165" s="15"/>
    </row>
    <row r="166" spans="4:21" s="11" customFormat="1" x14ac:dyDescent="0.2">
      <c r="D166" s="32"/>
      <c r="E166" s="12"/>
      <c r="F166" s="12"/>
      <c r="G166" s="12"/>
      <c r="H166" s="12"/>
      <c r="I166" s="12"/>
      <c r="J166" s="12"/>
      <c r="K166" s="12"/>
      <c r="L166" s="12"/>
      <c r="M166" s="12"/>
      <c r="T166" s="15"/>
      <c r="U166" s="15"/>
    </row>
    <row r="167" spans="4:21" s="11" customFormat="1" x14ac:dyDescent="0.2">
      <c r="D167" s="32"/>
      <c r="E167" s="12"/>
      <c r="F167" s="12"/>
      <c r="G167" s="12"/>
      <c r="H167" s="12"/>
      <c r="I167" s="12"/>
      <c r="J167" s="12"/>
      <c r="K167" s="12"/>
      <c r="L167" s="12"/>
      <c r="M167" s="12"/>
      <c r="T167" s="15"/>
      <c r="U167" s="15"/>
    </row>
    <row r="168" spans="4:21" s="11" customFormat="1" x14ac:dyDescent="0.2">
      <c r="D168" s="32"/>
      <c r="E168" s="12"/>
      <c r="F168" s="12"/>
      <c r="G168" s="12"/>
      <c r="H168" s="12"/>
      <c r="I168" s="12"/>
      <c r="J168" s="12"/>
      <c r="K168" s="12"/>
      <c r="L168" s="12"/>
      <c r="M168" s="12"/>
      <c r="T168" s="15"/>
      <c r="U168" s="15"/>
    </row>
    <row r="169" spans="4:21" s="11" customFormat="1" x14ac:dyDescent="0.2">
      <c r="D169" s="32"/>
      <c r="E169" s="12"/>
      <c r="F169" s="12"/>
      <c r="G169" s="12"/>
      <c r="H169" s="12"/>
      <c r="I169" s="12"/>
      <c r="J169" s="12"/>
      <c r="K169" s="12"/>
      <c r="L169" s="12"/>
      <c r="M169" s="12"/>
      <c r="T169" s="15"/>
      <c r="U169" s="15"/>
    </row>
    <row r="170" spans="4:21" s="11" customFormat="1" x14ac:dyDescent="0.2">
      <c r="D170" s="32"/>
      <c r="E170" s="12"/>
      <c r="F170" s="12"/>
      <c r="G170" s="12"/>
      <c r="H170" s="12"/>
      <c r="I170" s="12"/>
      <c r="J170" s="12"/>
      <c r="K170" s="12"/>
      <c r="L170" s="12"/>
      <c r="M170" s="12"/>
      <c r="T170" s="15"/>
      <c r="U170" s="15"/>
    </row>
    <row r="171" spans="4:21" s="11" customFormat="1" x14ac:dyDescent="0.2">
      <c r="D171" s="32"/>
      <c r="E171" s="12"/>
      <c r="F171" s="12"/>
      <c r="G171" s="12"/>
      <c r="H171" s="12"/>
      <c r="I171" s="12"/>
      <c r="J171" s="12"/>
      <c r="K171" s="12"/>
      <c r="L171" s="12"/>
      <c r="M171" s="12"/>
      <c r="T171" s="15"/>
      <c r="U171" s="15"/>
    </row>
    <row r="172" spans="4:21" s="11" customFormat="1" x14ac:dyDescent="0.2">
      <c r="D172" s="32"/>
      <c r="E172" s="12"/>
      <c r="F172" s="12"/>
      <c r="G172" s="12"/>
      <c r="H172" s="12"/>
      <c r="I172" s="12"/>
      <c r="J172" s="12"/>
      <c r="K172" s="12"/>
      <c r="L172" s="12"/>
      <c r="M172" s="12"/>
      <c r="T172" s="15"/>
      <c r="U172" s="15"/>
    </row>
    <row r="173" spans="4:21" s="11" customFormat="1" x14ac:dyDescent="0.2">
      <c r="D173" s="32"/>
      <c r="E173" s="12"/>
      <c r="F173" s="12"/>
      <c r="G173" s="12"/>
      <c r="H173" s="12"/>
      <c r="I173" s="12"/>
      <c r="J173" s="12"/>
      <c r="K173" s="12"/>
      <c r="L173" s="12"/>
      <c r="M173" s="12"/>
      <c r="T173" s="15"/>
      <c r="U173" s="15"/>
    </row>
    <row r="174" spans="4:21" s="11" customFormat="1" x14ac:dyDescent="0.2">
      <c r="D174" s="32"/>
      <c r="E174" s="12"/>
      <c r="F174" s="12"/>
      <c r="G174" s="12"/>
      <c r="H174" s="12"/>
      <c r="I174" s="12"/>
      <c r="J174" s="12"/>
      <c r="K174" s="12"/>
      <c r="L174" s="12"/>
      <c r="M174" s="12"/>
      <c r="T174" s="15"/>
      <c r="U174" s="15"/>
    </row>
    <row r="175" spans="4:21" s="11" customFormat="1" x14ac:dyDescent="0.2">
      <c r="D175" s="32"/>
      <c r="E175" s="12"/>
      <c r="F175" s="12"/>
      <c r="G175" s="12"/>
      <c r="H175" s="12"/>
      <c r="I175" s="12"/>
      <c r="J175" s="12"/>
      <c r="K175" s="12"/>
      <c r="L175" s="12"/>
      <c r="M175" s="12"/>
      <c r="T175" s="15"/>
      <c r="U175" s="15"/>
    </row>
    <row r="176" spans="4:21" s="11" customFormat="1" x14ac:dyDescent="0.2">
      <c r="D176" s="32"/>
      <c r="E176" s="12"/>
      <c r="F176" s="12"/>
      <c r="G176" s="12"/>
      <c r="H176" s="12"/>
      <c r="I176" s="12"/>
      <c r="J176" s="12"/>
      <c r="K176" s="12"/>
      <c r="L176" s="12"/>
      <c r="M176" s="12"/>
      <c r="T176" s="15"/>
      <c r="U176" s="15"/>
    </row>
    <row r="177" spans="4:21" s="11" customFormat="1" x14ac:dyDescent="0.2">
      <c r="D177" s="32"/>
      <c r="E177" s="12"/>
      <c r="F177" s="12"/>
      <c r="G177" s="12"/>
      <c r="H177" s="12"/>
      <c r="I177" s="12"/>
      <c r="J177" s="12"/>
      <c r="K177" s="12"/>
      <c r="L177" s="12"/>
      <c r="M177" s="12"/>
      <c r="T177" s="15"/>
      <c r="U177" s="15"/>
    </row>
    <row r="178" spans="4:21" s="11" customFormat="1" x14ac:dyDescent="0.2">
      <c r="D178" s="32"/>
      <c r="E178" s="12"/>
      <c r="F178" s="12"/>
      <c r="G178" s="12"/>
      <c r="H178" s="12"/>
      <c r="I178" s="12"/>
      <c r="J178" s="12"/>
      <c r="K178" s="12"/>
      <c r="L178" s="12"/>
      <c r="M178" s="12"/>
      <c r="T178" s="15"/>
      <c r="U178" s="15"/>
    </row>
    <row r="179" spans="4:21" s="11" customFormat="1" x14ac:dyDescent="0.2">
      <c r="D179" s="32"/>
      <c r="E179" s="12"/>
      <c r="F179" s="12"/>
      <c r="G179" s="12"/>
      <c r="H179" s="12"/>
      <c r="I179" s="12"/>
      <c r="J179" s="12"/>
      <c r="K179" s="12"/>
      <c r="L179" s="12"/>
      <c r="M179" s="12"/>
      <c r="T179" s="15"/>
      <c r="U179" s="15"/>
    </row>
    <row r="180" spans="4:21" s="11" customFormat="1" x14ac:dyDescent="0.2">
      <c r="D180" s="32"/>
      <c r="E180" s="12"/>
      <c r="F180" s="12"/>
      <c r="G180" s="12"/>
      <c r="H180" s="12"/>
      <c r="I180" s="12"/>
      <c r="J180" s="12"/>
      <c r="K180" s="12"/>
      <c r="L180" s="12"/>
      <c r="M180" s="12"/>
      <c r="T180" s="15"/>
      <c r="U180" s="15"/>
    </row>
    <row r="181" spans="4:21" s="11" customFormat="1" x14ac:dyDescent="0.2">
      <c r="D181" s="32"/>
      <c r="E181" s="12"/>
      <c r="F181" s="12"/>
      <c r="G181" s="12"/>
      <c r="H181" s="12"/>
      <c r="I181" s="12"/>
      <c r="J181" s="12"/>
      <c r="K181" s="12"/>
      <c r="L181" s="12"/>
      <c r="M181" s="12"/>
      <c r="T181" s="15"/>
      <c r="U181" s="15"/>
    </row>
  </sheetData>
  <autoFilter ref="B12:S67" xr:uid="{00000000-0009-0000-0000-000000000000}"/>
  <mergeCells count="21">
    <mergeCell ref="W11:Y20"/>
    <mergeCell ref="C11:E11"/>
    <mergeCell ref="N11:P11"/>
    <mergeCell ref="S11:V11"/>
    <mergeCell ref="Q11:R11"/>
    <mergeCell ref="F11:G11"/>
    <mergeCell ref="H11:I11"/>
    <mergeCell ref="J11:K11"/>
    <mergeCell ref="L11:M11"/>
    <mergeCell ref="L67:M67"/>
    <mergeCell ref="J67:K67"/>
    <mergeCell ref="H67:I67"/>
    <mergeCell ref="F67:G67"/>
    <mergeCell ref="B3:M3"/>
    <mergeCell ref="B4:M4"/>
    <mergeCell ref="B5:M5"/>
    <mergeCell ref="B6:M6"/>
    <mergeCell ref="B9:M9"/>
    <mergeCell ref="B7:V7"/>
    <mergeCell ref="B8:V8"/>
    <mergeCell ref="Q9:V10"/>
  </mergeCells>
  <phoneticPr fontId="13" type="noConversion"/>
  <printOptions horizontalCentered="1" verticalCentered="1"/>
  <pageMargins left="0.31496062992125984" right="0.31496062992125984" top="0.35433070866141736" bottom="0.35433070866141736" header="0.31496062992125984" footer="0.31496062992125984"/>
  <pageSetup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BF1AB-F848-4E3F-BA6E-7343DE915144}">
  <sheetPr>
    <tabColor rgb="FFFFFF00"/>
  </sheetPr>
  <dimension ref="A1:BD181"/>
  <sheetViews>
    <sheetView zoomScaleNormal="100" workbookViewId="0">
      <selection activeCell="A11" sqref="A11"/>
    </sheetView>
  </sheetViews>
  <sheetFormatPr baseColWidth="10" defaultColWidth="11.453125" defaultRowHeight="10" x14ac:dyDescent="0.2"/>
  <cols>
    <col min="1" max="1" width="1.7265625" style="15" customWidth="1"/>
    <col min="2" max="2" width="5.81640625" style="15" customWidth="1"/>
    <col min="3" max="3" width="29.81640625" style="15" customWidth="1"/>
    <col min="4" max="4" width="9.453125" style="35" customWidth="1"/>
    <col min="5" max="5" width="9" style="16" bestFit="1" customWidth="1"/>
    <col min="6" max="6" width="9.7265625" style="16" customWidth="1"/>
    <col min="7" max="7" width="10.7265625" style="16" customWidth="1"/>
    <col min="8" max="9" width="10.81640625" style="16" customWidth="1"/>
    <col min="10" max="10" width="8.81640625" style="16" customWidth="1"/>
    <col min="11" max="11" width="10.7265625" style="16" customWidth="1"/>
    <col min="12" max="12" width="9.453125" style="16" customWidth="1"/>
    <col min="13" max="19" width="11.81640625" style="16" customWidth="1"/>
    <col min="20" max="22" width="14.54296875" style="15" customWidth="1"/>
    <col min="23" max="23" width="15.7265625" style="15" customWidth="1"/>
    <col min="24" max="24" width="18.81640625" style="15" customWidth="1"/>
    <col min="25" max="28" width="14.81640625" style="15" customWidth="1"/>
    <col min="29" max="29" width="20.54296875" style="15" customWidth="1"/>
    <col min="30" max="30" width="11.453125" style="15" customWidth="1"/>
    <col min="31" max="31" width="72.81640625" style="15" customWidth="1"/>
    <col min="32" max="37" width="11.453125" style="15"/>
    <col min="38" max="38" width="8.81640625" style="16" customWidth="1"/>
    <col min="39" max="39" width="9.453125" style="16" customWidth="1"/>
    <col min="40" max="52" width="11.453125" style="15"/>
    <col min="53" max="53" width="20.54296875" style="15" customWidth="1"/>
    <col min="54" max="16384" width="11.453125" style="15"/>
  </cols>
  <sheetData>
    <row r="1" spans="1:56" s="11" customFormat="1" ht="10.5" thickBot="1" x14ac:dyDescent="0.25">
      <c r="D1" s="32"/>
      <c r="E1" s="12"/>
      <c r="F1" s="12"/>
      <c r="G1" s="12"/>
      <c r="H1" s="12"/>
      <c r="I1" s="12"/>
      <c r="J1" s="12"/>
      <c r="K1" s="12"/>
      <c r="L1" s="12"/>
      <c r="M1" s="12"/>
      <c r="N1" s="12"/>
      <c r="O1" s="12"/>
      <c r="P1" s="12"/>
      <c r="Q1" s="12"/>
      <c r="R1" s="12"/>
      <c r="S1" s="12"/>
      <c r="Z1" s="15"/>
      <c r="AA1" s="15"/>
      <c r="AL1" s="12"/>
      <c r="AM1" s="12"/>
    </row>
    <row r="2" spans="1:56" s="4" customFormat="1" x14ac:dyDescent="0.35">
      <c r="B2" s="7"/>
      <c r="C2" s="6"/>
      <c r="D2" s="33"/>
      <c r="E2" s="9"/>
      <c r="F2" s="9"/>
      <c r="G2" s="9"/>
      <c r="H2" s="9"/>
      <c r="I2" s="9"/>
      <c r="J2" s="9"/>
      <c r="K2" s="9"/>
      <c r="L2" s="9"/>
      <c r="M2" s="9"/>
      <c r="N2" s="9"/>
      <c r="O2" s="9"/>
      <c r="P2" s="9"/>
      <c r="Q2" s="9"/>
      <c r="R2" s="9"/>
      <c r="S2" s="9"/>
      <c r="T2" s="6"/>
      <c r="U2" s="6"/>
      <c r="V2" s="6"/>
      <c r="W2" s="6"/>
      <c r="X2" s="6"/>
      <c r="Y2" s="6"/>
      <c r="Z2" s="6"/>
      <c r="AA2" s="6"/>
      <c r="AB2" s="6"/>
      <c r="AL2" s="9"/>
      <c r="AM2" s="9"/>
    </row>
    <row r="3" spans="1:56" s="5" customFormat="1" ht="10.5" x14ac:dyDescent="0.35">
      <c r="A3" s="4"/>
      <c r="B3" s="143" t="s">
        <v>0</v>
      </c>
      <c r="C3" s="144"/>
      <c r="D3" s="144"/>
      <c r="E3" s="144"/>
      <c r="F3" s="144"/>
      <c r="G3" s="144"/>
      <c r="H3" s="144"/>
      <c r="I3" s="144"/>
      <c r="J3" s="144"/>
      <c r="K3" s="144"/>
      <c r="L3" s="144"/>
      <c r="M3" s="144"/>
      <c r="N3" s="80"/>
      <c r="O3" s="80"/>
      <c r="P3" s="80"/>
      <c r="Q3" s="80"/>
      <c r="R3" s="80"/>
      <c r="S3" s="80"/>
      <c r="T3" s="80"/>
      <c r="U3" s="80"/>
      <c r="V3" s="80"/>
      <c r="W3" s="80"/>
      <c r="X3" s="80"/>
      <c r="Y3" s="80"/>
      <c r="Z3" s="80"/>
      <c r="AA3" s="80"/>
      <c r="AB3" s="80"/>
    </row>
    <row r="4" spans="1:56" s="5" customFormat="1" ht="10.5" x14ac:dyDescent="0.35">
      <c r="A4" s="4"/>
      <c r="B4" s="145" t="s">
        <v>1</v>
      </c>
      <c r="C4" s="146"/>
      <c r="D4" s="146"/>
      <c r="E4" s="146"/>
      <c r="F4" s="146"/>
      <c r="G4" s="146"/>
      <c r="H4" s="146"/>
      <c r="I4" s="146"/>
      <c r="J4" s="146"/>
      <c r="K4" s="146"/>
      <c r="L4" s="146"/>
      <c r="M4" s="146"/>
      <c r="N4" s="17"/>
      <c r="O4" s="17"/>
      <c r="P4" s="17"/>
      <c r="Q4" s="17"/>
      <c r="R4" s="17"/>
      <c r="S4" s="17"/>
      <c r="T4" s="17"/>
      <c r="U4" s="17"/>
      <c r="V4" s="17"/>
      <c r="W4" s="17"/>
      <c r="X4" s="17"/>
      <c r="Y4" s="17"/>
      <c r="Z4" s="17"/>
      <c r="AA4" s="17"/>
      <c r="AB4" s="17"/>
    </row>
    <row r="5" spans="1:56" s="5" customFormat="1" ht="10.5" x14ac:dyDescent="0.35">
      <c r="A5" s="4"/>
      <c r="B5" s="143" t="s">
        <v>2</v>
      </c>
      <c r="C5" s="144"/>
      <c r="D5" s="144"/>
      <c r="E5" s="144"/>
      <c r="F5" s="144"/>
      <c r="G5" s="144"/>
      <c r="H5" s="144"/>
      <c r="I5" s="144"/>
      <c r="J5" s="144"/>
      <c r="K5" s="144"/>
      <c r="L5" s="144"/>
      <c r="M5" s="144"/>
      <c r="N5" s="80"/>
      <c r="O5" s="80"/>
      <c r="P5" s="80"/>
      <c r="Q5" s="80"/>
      <c r="R5" s="80"/>
      <c r="S5" s="80"/>
      <c r="T5" s="80"/>
      <c r="U5" s="80"/>
      <c r="V5" s="80"/>
      <c r="W5" s="80"/>
      <c r="X5" s="80"/>
      <c r="Y5" s="80"/>
      <c r="Z5" s="80"/>
      <c r="AA5" s="80"/>
      <c r="AB5" s="80"/>
    </row>
    <row r="6" spans="1:56" s="2" customFormat="1" ht="11" thickBot="1" x14ac:dyDescent="0.25">
      <c r="B6" s="147"/>
      <c r="C6" s="148"/>
      <c r="D6" s="148"/>
      <c r="E6" s="148"/>
      <c r="F6" s="148"/>
      <c r="G6" s="148"/>
      <c r="H6" s="148"/>
      <c r="I6" s="148"/>
      <c r="J6" s="148"/>
      <c r="K6" s="148"/>
      <c r="L6" s="148"/>
      <c r="M6" s="148"/>
      <c r="N6" s="23"/>
      <c r="O6" s="23"/>
      <c r="P6" s="23"/>
      <c r="Q6" s="23"/>
      <c r="R6" s="23"/>
      <c r="S6" s="23"/>
      <c r="T6" s="23"/>
      <c r="U6" s="23"/>
      <c r="V6" s="23"/>
      <c r="W6" s="23"/>
      <c r="X6" s="23"/>
      <c r="Y6" s="23"/>
      <c r="Z6" s="23"/>
      <c r="AA6" s="23"/>
      <c r="AB6" s="23"/>
    </row>
    <row r="7" spans="1:56" s="2" customFormat="1" ht="12" customHeight="1" thickBot="1" x14ac:dyDescent="0.25">
      <c r="B7" s="149" t="s">
        <v>3</v>
      </c>
      <c r="C7" s="150"/>
      <c r="D7" s="150"/>
      <c r="E7" s="150"/>
      <c r="F7" s="150"/>
      <c r="G7" s="150"/>
      <c r="H7" s="150"/>
      <c r="I7" s="150"/>
      <c r="J7" s="150"/>
      <c r="K7" s="150"/>
      <c r="L7" s="150"/>
      <c r="M7" s="150"/>
      <c r="N7" s="150"/>
      <c r="O7" s="150"/>
      <c r="P7" s="150"/>
      <c r="Q7" s="150"/>
      <c r="R7" s="150"/>
      <c r="S7" s="150"/>
      <c r="T7" s="150"/>
      <c r="U7" s="150"/>
      <c r="V7" s="150"/>
      <c r="W7" s="150"/>
      <c r="X7" s="150"/>
      <c r="Y7" s="150"/>
      <c r="Z7" s="150"/>
      <c r="AA7" s="150"/>
      <c r="AB7" s="150"/>
    </row>
    <row r="8" spans="1:56" s="1" customFormat="1" ht="30.75" customHeight="1" thickBot="1" x14ac:dyDescent="0.25">
      <c r="B8" s="141" t="s">
        <v>4</v>
      </c>
      <c r="C8" s="142"/>
      <c r="D8" s="142"/>
      <c r="E8" s="142"/>
      <c r="F8" s="142"/>
      <c r="G8" s="142"/>
      <c r="H8" s="142"/>
      <c r="I8" s="142"/>
      <c r="J8" s="142"/>
      <c r="K8" s="142"/>
      <c r="L8" s="142"/>
      <c r="M8" s="142"/>
      <c r="N8" s="142"/>
      <c r="O8" s="142"/>
      <c r="P8" s="142"/>
      <c r="Q8" s="142"/>
      <c r="R8" s="142"/>
      <c r="S8" s="142"/>
      <c r="T8" s="142"/>
      <c r="U8" s="142"/>
      <c r="V8" s="142"/>
      <c r="W8" s="142"/>
      <c r="X8" s="142"/>
      <c r="Y8" s="142"/>
      <c r="Z8" s="142"/>
      <c r="AA8" s="142"/>
      <c r="AB8" s="142"/>
    </row>
    <row r="9" spans="1:56" s="1" customFormat="1" ht="11.25" customHeight="1" x14ac:dyDescent="0.2">
      <c r="B9" s="152"/>
      <c r="C9" s="153"/>
      <c r="D9" s="153"/>
      <c r="E9" s="153"/>
      <c r="F9" s="153"/>
      <c r="G9" s="153"/>
      <c r="H9" s="153"/>
      <c r="I9" s="153"/>
      <c r="J9" s="153"/>
      <c r="K9" s="153"/>
      <c r="L9" s="153"/>
      <c r="M9" s="153"/>
      <c r="N9" s="26"/>
      <c r="O9" s="26"/>
      <c r="P9" s="26"/>
      <c r="Q9" s="26"/>
      <c r="R9" s="26"/>
      <c r="S9" s="26"/>
      <c r="T9" s="26"/>
      <c r="U9" s="26"/>
      <c r="V9" s="26"/>
      <c r="W9" s="165" t="s">
        <v>5</v>
      </c>
      <c r="X9" s="154"/>
      <c r="Y9" s="154"/>
      <c r="Z9" s="154"/>
      <c r="AA9" s="154"/>
      <c r="AB9" s="154"/>
      <c r="AN9" s="47" t="e">
        <f>ROUND(AVERAGE(AJ9,AL9,AM9),0)</f>
        <v>#DIV/0!</v>
      </c>
      <c r="AO9" s="47" t="e">
        <f>ROUND(MEDIAN(AJ9,AL9,AM9),0)</f>
        <v>#NUM!</v>
      </c>
      <c r="AP9" s="47" t="e">
        <f>ROUND(GEOMEAN(AJ9,AL9,AM9),0)</f>
        <v>#NUM!</v>
      </c>
    </row>
    <row r="10" spans="1:56" s="1" customFormat="1" ht="10.5" thickBot="1" x14ac:dyDescent="0.25">
      <c r="B10" s="25"/>
      <c r="C10" s="26"/>
      <c r="D10" s="34"/>
      <c r="E10" s="34"/>
      <c r="F10" s="34"/>
      <c r="G10" s="34"/>
      <c r="H10" s="34"/>
      <c r="I10" s="34"/>
      <c r="J10" s="34"/>
      <c r="K10" s="34"/>
      <c r="L10" s="34"/>
      <c r="M10" s="34"/>
      <c r="N10" s="34"/>
      <c r="O10" s="34"/>
      <c r="P10" s="34"/>
      <c r="Q10" s="34"/>
      <c r="R10" s="34"/>
      <c r="S10" s="34"/>
      <c r="T10" s="26"/>
      <c r="U10" s="26"/>
      <c r="V10" s="26"/>
      <c r="W10" s="166"/>
      <c r="X10" s="167"/>
      <c r="Y10" s="167"/>
      <c r="Z10" s="167"/>
      <c r="AA10" s="167"/>
      <c r="AB10" s="167"/>
      <c r="AL10" s="34"/>
      <c r="AM10" s="34"/>
    </row>
    <row r="11" spans="1:56" s="3" customFormat="1" ht="35.25" customHeight="1" thickBot="1" x14ac:dyDescent="0.4">
      <c r="B11" s="69" t="s">
        <v>6</v>
      </c>
      <c r="C11" s="169" t="s">
        <v>7</v>
      </c>
      <c r="D11" s="169"/>
      <c r="E11" s="169"/>
      <c r="F11" s="174" t="s">
        <v>8</v>
      </c>
      <c r="G11" s="174"/>
      <c r="H11" s="174" t="s">
        <v>9</v>
      </c>
      <c r="I11" s="174"/>
      <c r="J11" s="174" t="s">
        <v>10</v>
      </c>
      <c r="K11" s="174"/>
      <c r="L11" s="174" t="s">
        <v>11</v>
      </c>
      <c r="M11" s="174"/>
      <c r="N11" s="178" t="s">
        <v>88</v>
      </c>
      <c r="O11" s="179"/>
      <c r="P11" s="180"/>
      <c r="Q11" s="181" t="s">
        <v>89</v>
      </c>
      <c r="R11" s="182"/>
      <c r="S11" s="183"/>
      <c r="T11" s="170" t="s">
        <v>12</v>
      </c>
      <c r="U11" s="170"/>
      <c r="V11" s="170"/>
      <c r="W11" s="171" t="s">
        <v>13</v>
      </c>
      <c r="X11" s="173"/>
      <c r="Y11" s="171" t="s">
        <v>14</v>
      </c>
      <c r="Z11" s="172"/>
      <c r="AA11" s="172"/>
      <c r="AB11" s="172"/>
      <c r="AC11" s="168" t="s">
        <v>15</v>
      </c>
      <c r="AD11" s="168"/>
      <c r="AE11" s="168"/>
      <c r="AF11" s="176" t="s">
        <v>90</v>
      </c>
      <c r="AG11" s="177"/>
      <c r="AH11" s="177"/>
      <c r="AI11" s="177"/>
      <c r="AJ11" s="88" t="s">
        <v>8</v>
      </c>
      <c r="AK11" s="88" t="s">
        <v>9</v>
      </c>
      <c r="AL11" s="88" t="s">
        <v>10</v>
      </c>
      <c r="AM11" s="88" t="s">
        <v>11</v>
      </c>
      <c r="AN11" s="170" t="s">
        <v>12</v>
      </c>
      <c r="AO11" s="170"/>
      <c r="AP11" s="170"/>
      <c r="AQ11" s="175" t="s">
        <v>91</v>
      </c>
      <c r="AR11" s="175"/>
      <c r="AS11" s="176" t="s">
        <v>90</v>
      </c>
      <c r="AT11" s="177"/>
      <c r="AU11" s="177"/>
      <c r="AV11" s="177"/>
      <c r="AW11" s="88" t="s">
        <v>8</v>
      </c>
      <c r="AX11" s="88" t="s">
        <v>9</v>
      </c>
      <c r="AY11" s="88" t="s">
        <v>10</v>
      </c>
      <c r="AZ11" s="88" t="s">
        <v>11</v>
      </c>
      <c r="BA11" s="73" t="s">
        <v>92</v>
      </c>
      <c r="BB11" s="170" t="s">
        <v>12</v>
      </c>
      <c r="BC11" s="170"/>
      <c r="BD11" s="170"/>
    </row>
    <row r="12" spans="1:56" s="13" customFormat="1" ht="53" thickBot="1" x14ac:dyDescent="0.3">
      <c r="B12" s="70" t="s">
        <v>16</v>
      </c>
      <c r="C12" s="70" t="s">
        <v>17</v>
      </c>
      <c r="D12" s="70" t="s">
        <v>18</v>
      </c>
      <c r="E12" s="71" t="s">
        <v>19</v>
      </c>
      <c r="F12" s="83" t="s">
        <v>20</v>
      </c>
      <c r="G12" s="83" t="s">
        <v>21</v>
      </c>
      <c r="H12" s="83" t="s">
        <v>20</v>
      </c>
      <c r="I12" s="83" t="s">
        <v>21</v>
      </c>
      <c r="J12" s="83" t="s">
        <v>20</v>
      </c>
      <c r="K12" s="83" t="s">
        <v>21</v>
      </c>
      <c r="L12" s="83" t="s">
        <v>20</v>
      </c>
      <c r="M12" s="83" t="s">
        <v>21</v>
      </c>
      <c r="N12" s="96" t="s">
        <v>93</v>
      </c>
      <c r="O12" s="96" t="s">
        <v>94</v>
      </c>
      <c r="P12" s="97" t="s">
        <v>95</v>
      </c>
      <c r="Q12" s="94" t="s">
        <v>93</v>
      </c>
      <c r="R12" s="94" t="s">
        <v>94</v>
      </c>
      <c r="S12" s="95" t="s">
        <v>95</v>
      </c>
      <c r="T12" s="74" t="s">
        <v>22</v>
      </c>
      <c r="U12" s="74" t="s">
        <v>23</v>
      </c>
      <c r="V12" s="74" t="s">
        <v>24</v>
      </c>
      <c r="W12" s="74" t="s">
        <v>25</v>
      </c>
      <c r="X12" s="75" t="s">
        <v>26</v>
      </c>
      <c r="Y12" s="74" t="s">
        <v>27</v>
      </c>
      <c r="Z12" s="70" t="s">
        <v>28</v>
      </c>
      <c r="AA12" s="70" t="s">
        <v>29</v>
      </c>
      <c r="AB12" s="75" t="s">
        <v>30</v>
      </c>
      <c r="AC12" s="168"/>
      <c r="AD12" s="168"/>
      <c r="AE12" s="168"/>
      <c r="AF12" s="74" t="s">
        <v>22</v>
      </c>
      <c r="AG12" s="74" t="s">
        <v>93</v>
      </c>
      <c r="AH12" s="74" t="s">
        <v>96</v>
      </c>
      <c r="AI12" s="74" t="s">
        <v>97</v>
      </c>
      <c r="AJ12" s="83" t="s">
        <v>20</v>
      </c>
      <c r="AK12" s="83" t="s">
        <v>20</v>
      </c>
      <c r="AL12" s="83" t="s">
        <v>20</v>
      </c>
      <c r="AM12" s="83" t="s">
        <v>20</v>
      </c>
      <c r="AN12" s="74" t="s">
        <v>22</v>
      </c>
      <c r="AO12" s="74" t="s">
        <v>23</v>
      </c>
      <c r="AP12" s="74" t="s">
        <v>24</v>
      </c>
      <c r="AQ12" s="72" t="s">
        <v>98</v>
      </c>
      <c r="AR12" s="73" t="s">
        <v>99</v>
      </c>
      <c r="AS12" s="74" t="s">
        <v>22</v>
      </c>
      <c r="AT12" s="74" t="s">
        <v>93</v>
      </c>
      <c r="AU12" s="74" t="s">
        <v>96</v>
      </c>
      <c r="AV12" s="74" t="s">
        <v>97</v>
      </c>
      <c r="AW12" s="83" t="s">
        <v>20</v>
      </c>
      <c r="AX12" s="83" t="s">
        <v>20</v>
      </c>
      <c r="AY12" s="83" t="s">
        <v>20</v>
      </c>
      <c r="AZ12" s="83" t="s">
        <v>20</v>
      </c>
      <c r="BA12" s="83" t="s">
        <v>20</v>
      </c>
      <c r="BB12" s="74" t="s">
        <v>22</v>
      </c>
      <c r="BC12" s="74" t="s">
        <v>23</v>
      </c>
      <c r="BD12" s="74" t="s">
        <v>24</v>
      </c>
    </row>
    <row r="13" spans="1:56" ht="21.65" customHeight="1" x14ac:dyDescent="0.2">
      <c r="B13" s="76">
        <v>1</v>
      </c>
      <c r="C13" s="62" t="s">
        <v>31</v>
      </c>
      <c r="D13" s="10" t="s">
        <v>32</v>
      </c>
      <c r="E13" s="84">
        <v>182</v>
      </c>
      <c r="F13" s="89">
        <v>90000</v>
      </c>
      <c r="G13" s="89">
        <f>+E13*F13</f>
        <v>16380000</v>
      </c>
      <c r="H13" s="100">
        <v>237484</v>
      </c>
      <c r="I13" s="89">
        <f>+E13*H13</f>
        <v>43222088</v>
      </c>
      <c r="J13" s="89">
        <v>75000</v>
      </c>
      <c r="K13" s="89">
        <f>+E13*J13</f>
        <v>13650000</v>
      </c>
      <c r="L13" s="89">
        <v>94500</v>
      </c>
      <c r="M13" s="89">
        <f>+E13*L13</f>
        <v>17199000</v>
      </c>
      <c r="N13" s="89">
        <f>_xlfn.STDEV.S(F13,H13,L13,J13)</f>
        <v>75951</v>
      </c>
      <c r="O13" s="103">
        <f>(N13/P13)</f>
        <v>0.61</v>
      </c>
      <c r="P13" s="89">
        <f>ROUND(AVERAGE(F13,H13,J13,L13),0)</f>
        <v>124246</v>
      </c>
      <c r="Q13" s="89">
        <f>_xlfn.STDEV.S(F13,J13,L13)</f>
        <v>10210</v>
      </c>
      <c r="R13" s="98">
        <f>(Q13/S13)</f>
        <v>0.12</v>
      </c>
      <c r="S13" s="101">
        <f>ROUND(AVERAGE(F13,J13,L13),0)</f>
        <v>86500</v>
      </c>
      <c r="T13" s="47">
        <f>ROUND(AVERAGE(F13,J13,L13),0)</f>
        <v>86500</v>
      </c>
      <c r="U13" s="47">
        <f>ROUND(MEDIAN(F13,J13,L13),0)</f>
        <v>90000</v>
      </c>
      <c r="V13" s="48">
        <f>ROUND(GEOMEAN(F13,J13,L13),0)</f>
        <v>86082</v>
      </c>
      <c r="W13" s="67">
        <f>((MIN(T13:V13)*3)+SMALL(T13:V13,2)+SMALL(T13:V13,3))/5</f>
        <v>86949.2</v>
      </c>
      <c r="X13" s="46" t="s">
        <v>13</v>
      </c>
      <c r="Y13" s="20">
        <f>W13</f>
        <v>86949</v>
      </c>
      <c r="Z13" s="54">
        <f>ROUND((Y13/1.19),0)</f>
        <v>73066</v>
      </c>
      <c r="AA13" s="54">
        <f>ROUND(Y13,0)</f>
        <v>86949</v>
      </c>
      <c r="AB13" s="55">
        <f t="shared" ref="AB13:AB66" si="0">AA13*E13</f>
        <v>15824718</v>
      </c>
      <c r="AC13" s="168"/>
      <c r="AD13" s="168"/>
      <c r="AE13" s="168"/>
      <c r="AF13" s="48">
        <f>ROUND(AVERAGE(F13,H13,J13,L13),0)</f>
        <v>124246</v>
      </c>
      <c r="AG13" s="48">
        <f>ROUND(_xlfn.STDEV.S(F13,H13,J13,L13),0)</f>
        <v>75951</v>
      </c>
      <c r="AH13" s="48">
        <f>+AF13+AG13</f>
        <v>200197</v>
      </c>
      <c r="AI13" s="48">
        <f>+AF13-AG13</f>
        <v>48295</v>
      </c>
      <c r="AJ13" s="102">
        <v>90000</v>
      </c>
      <c r="AK13" s="105">
        <v>237484</v>
      </c>
      <c r="AL13" s="102">
        <v>75000</v>
      </c>
      <c r="AM13" s="102">
        <v>94500</v>
      </c>
      <c r="AN13" s="107">
        <f>ROUND(AVERAGE(AJ13,AL13,AM13),0)</f>
        <v>86500</v>
      </c>
      <c r="AO13" s="107">
        <f>ROUND(MEDIAN(AJ13,AL13,AM13),0)</f>
        <v>90000</v>
      </c>
      <c r="AP13" s="107">
        <f>ROUND(GEOMEAN(AJ13,AL13,AM13),0)</f>
        <v>86082</v>
      </c>
      <c r="AQ13" s="42">
        <v>24122</v>
      </c>
      <c r="AR13" s="54">
        <f>ROUND((AQ13*1.051),0)</f>
        <v>25352</v>
      </c>
      <c r="AS13" s="48">
        <f>ROUND(AVERAGE(F13,H13,J13,L13,AR13),0)</f>
        <v>104467</v>
      </c>
      <c r="AT13" s="48">
        <f>ROUND(_xlfn.STDEV.S(F13,H13,J13,L13,AR13),0)</f>
        <v>79262</v>
      </c>
      <c r="AU13" s="48">
        <f>+AS13+AT13</f>
        <v>183729</v>
      </c>
      <c r="AV13" s="48">
        <f>+AS13-AT13</f>
        <v>25205</v>
      </c>
      <c r="AW13" s="102">
        <v>90000</v>
      </c>
      <c r="AX13" s="108">
        <v>237484</v>
      </c>
      <c r="AY13" s="102">
        <v>75000</v>
      </c>
      <c r="AZ13" s="102">
        <v>94500</v>
      </c>
      <c r="BA13" s="102">
        <f>+AR13</f>
        <v>25352</v>
      </c>
      <c r="BB13" s="107">
        <f>ROUND(AVERAGE(AW13,AY13,AZ13,BA13),0)</f>
        <v>71213</v>
      </c>
      <c r="BC13" s="107">
        <f>ROUND(MEDIAN(AW13,AY13,AZ13,BA13),0)</f>
        <v>82500</v>
      </c>
      <c r="BD13" s="107">
        <f>ROUND(GEOMEAN(AW13,AY13,AZ13,BA13),0)</f>
        <v>63414</v>
      </c>
    </row>
    <row r="14" spans="1:56" ht="11.25" customHeight="1" x14ac:dyDescent="0.2">
      <c r="B14" s="76">
        <v>2</v>
      </c>
      <c r="C14" s="62" t="s">
        <v>33</v>
      </c>
      <c r="D14" s="10" t="s">
        <v>32</v>
      </c>
      <c r="E14" s="84">
        <v>16</v>
      </c>
      <c r="F14" s="89">
        <v>420000</v>
      </c>
      <c r="G14" s="89">
        <f t="shared" ref="G14:G66" si="1">+E14*F14</f>
        <v>6720000</v>
      </c>
      <c r="H14" s="89">
        <v>653080</v>
      </c>
      <c r="I14" s="89">
        <f t="shared" ref="I14:I66" si="2">+E14*H14</f>
        <v>10449280</v>
      </c>
      <c r="J14" s="89">
        <v>650000</v>
      </c>
      <c r="K14" s="89">
        <f t="shared" ref="K14:K66" si="3">+E14*J14</f>
        <v>10400000</v>
      </c>
      <c r="L14" s="89">
        <v>345000</v>
      </c>
      <c r="M14" s="89">
        <f t="shared" ref="M14:M66" si="4">+E14*L14</f>
        <v>5520000</v>
      </c>
      <c r="N14" s="89"/>
      <c r="O14" s="98"/>
      <c r="P14" s="89"/>
      <c r="Q14" s="102"/>
      <c r="R14" s="103"/>
      <c r="S14" s="101"/>
      <c r="T14" s="47"/>
      <c r="U14" s="47"/>
      <c r="V14" s="48"/>
      <c r="W14" s="67" t="e">
        <f t="shared" ref="W14:W66" si="5">((MIN(T14:V14)*3)+SMALL(T14:V14,2)+SMALL(T14:V14,3))/5</f>
        <v>#NUM!</v>
      </c>
      <c r="X14" s="46" t="s">
        <v>13</v>
      </c>
      <c r="Y14" s="20" t="e">
        <f t="shared" ref="Y14:Y66" si="6">W14</f>
        <v>#NUM!</v>
      </c>
      <c r="Z14" s="54" t="e">
        <f t="shared" ref="Z14:Z66" si="7">ROUND((Y14/1.19),0)</f>
        <v>#NUM!</v>
      </c>
      <c r="AA14" s="54" t="e">
        <f t="shared" ref="AA14:AA66" si="8">ROUND(Y14,0)</f>
        <v>#NUM!</v>
      </c>
      <c r="AB14" s="55" t="e">
        <f t="shared" si="0"/>
        <v>#NUM!</v>
      </c>
      <c r="AC14" s="168"/>
      <c r="AD14" s="168"/>
      <c r="AE14" s="168"/>
      <c r="AF14" s="48">
        <f t="shared" ref="AF14:AF66" si="9">ROUND(AVERAGE(F14,H14,J14,L14),0)</f>
        <v>517020</v>
      </c>
      <c r="AG14" s="48">
        <f t="shared" ref="AG14:AG66" si="10">ROUND(_xlfn.STDEV.S(F14,H14,J14,L14),0)</f>
        <v>158324</v>
      </c>
      <c r="AH14" s="48">
        <f t="shared" ref="AH14:AH66" si="11">+AF14+AG14</f>
        <v>675344</v>
      </c>
      <c r="AI14" s="48">
        <f t="shared" ref="AI14:AI66" si="12">+AF14-AG14</f>
        <v>358696</v>
      </c>
      <c r="AJ14" s="102">
        <v>420000</v>
      </c>
      <c r="AK14" s="102">
        <v>653080</v>
      </c>
      <c r="AL14" s="102">
        <v>650000</v>
      </c>
      <c r="AM14" s="105">
        <v>345000</v>
      </c>
      <c r="AN14" s="107">
        <f>ROUND(AVERAGE(AJ14,AK14,AL14),0)</f>
        <v>574360</v>
      </c>
      <c r="AO14" s="107">
        <f>ROUND(MEDIAN(AJ14,AK14,AL14),0)</f>
        <v>650000</v>
      </c>
      <c r="AP14" s="107">
        <f>ROUND(GEOMEAN(AJ14,AK14,AL14),0)</f>
        <v>562829</v>
      </c>
      <c r="AQ14" s="42">
        <v>99729</v>
      </c>
      <c r="AR14" s="54">
        <f t="shared" ref="AR14:AR55" si="13">ROUND((AQ14*1.051),0)</f>
        <v>104815</v>
      </c>
      <c r="AS14" s="48">
        <f t="shared" ref="AS14:AS55" si="14">ROUND(AVERAGE(F14,H14,J14,L14,AR14),0)</f>
        <v>434579</v>
      </c>
      <c r="AT14" s="48">
        <f t="shared" ref="AT14:AT55" si="15">ROUND(_xlfn.STDEV.S(F14,H14,J14,L14,AR14),0)</f>
        <v>229744</v>
      </c>
      <c r="AU14" s="48">
        <f t="shared" ref="AU14:AU55" si="16">+AS14+AT14</f>
        <v>664323</v>
      </c>
      <c r="AV14" s="48">
        <f t="shared" ref="AV14:AV55" si="17">+AS14-AT14</f>
        <v>204835</v>
      </c>
      <c r="AW14" s="102">
        <v>420000</v>
      </c>
      <c r="AX14" s="102">
        <v>653080</v>
      </c>
      <c r="AY14" s="102">
        <v>650000</v>
      </c>
      <c r="AZ14" s="102">
        <v>345000</v>
      </c>
      <c r="BA14" s="102">
        <f t="shared" ref="BA14:BA55" si="18">+AR14</f>
        <v>104815</v>
      </c>
      <c r="BB14" s="107">
        <f>ROUND(AVERAGE(AW14,AX14,AY14,AZ14,BA14),0)</f>
        <v>434579</v>
      </c>
      <c r="BC14" s="107">
        <f>ROUND(MEDIAN(AW14,AX14,AY14,AZ14,BA14),0)</f>
        <v>420000</v>
      </c>
      <c r="BD14" s="107">
        <f>ROUND(GEOMEAN(AW14,AX14,AY14,AZ14,BA14),0)</f>
        <v>364648</v>
      </c>
    </row>
    <row r="15" spans="1:56" x14ac:dyDescent="0.2">
      <c r="B15" s="76">
        <v>3</v>
      </c>
      <c r="C15" s="62" t="s">
        <v>34</v>
      </c>
      <c r="D15" s="10" t="s">
        <v>32</v>
      </c>
      <c r="E15" s="84">
        <v>206</v>
      </c>
      <c r="F15" s="89">
        <v>280000</v>
      </c>
      <c r="G15" s="89">
        <f t="shared" si="1"/>
        <v>57680000</v>
      </c>
      <c r="H15" s="89">
        <v>134031</v>
      </c>
      <c r="I15" s="89">
        <f t="shared" si="2"/>
        <v>27610386</v>
      </c>
      <c r="J15" s="89">
        <v>240000</v>
      </c>
      <c r="K15" s="89">
        <f t="shared" si="3"/>
        <v>49440000</v>
      </c>
      <c r="L15" s="89">
        <v>160000</v>
      </c>
      <c r="M15" s="89">
        <f t="shared" si="4"/>
        <v>32960000</v>
      </c>
      <c r="N15" s="89"/>
      <c r="O15" s="98"/>
      <c r="P15" s="89"/>
      <c r="Q15" s="102"/>
      <c r="R15" s="103"/>
      <c r="S15" s="101"/>
      <c r="T15" s="47"/>
      <c r="U15" s="47"/>
      <c r="V15" s="48"/>
      <c r="W15" s="67" t="e">
        <f t="shared" si="5"/>
        <v>#NUM!</v>
      </c>
      <c r="X15" s="46" t="s">
        <v>13</v>
      </c>
      <c r="Y15" s="20" t="e">
        <f t="shared" si="6"/>
        <v>#NUM!</v>
      </c>
      <c r="Z15" s="54" t="e">
        <f t="shared" si="7"/>
        <v>#NUM!</v>
      </c>
      <c r="AA15" s="54" t="e">
        <f t="shared" si="8"/>
        <v>#NUM!</v>
      </c>
      <c r="AB15" s="55" t="e">
        <f t="shared" si="0"/>
        <v>#NUM!</v>
      </c>
      <c r="AC15" s="168"/>
      <c r="AD15" s="168"/>
      <c r="AE15" s="168"/>
      <c r="AF15" s="48">
        <f t="shared" si="9"/>
        <v>203508</v>
      </c>
      <c r="AG15" s="48">
        <f t="shared" si="10"/>
        <v>68075</v>
      </c>
      <c r="AH15" s="48">
        <f t="shared" si="11"/>
        <v>271583</v>
      </c>
      <c r="AI15" s="48">
        <f t="shared" si="12"/>
        <v>135433</v>
      </c>
      <c r="AJ15" s="105">
        <v>280000</v>
      </c>
      <c r="AK15" s="105">
        <v>134031</v>
      </c>
      <c r="AL15" s="102">
        <v>240000</v>
      </c>
      <c r="AM15" s="102">
        <v>160000</v>
      </c>
      <c r="AQ15" s="42">
        <v>38310</v>
      </c>
      <c r="AR15" s="54">
        <f t="shared" si="13"/>
        <v>40264</v>
      </c>
      <c r="AS15" s="48">
        <f t="shared" si="14"/>
        <v>170859</v>
      </c>
      <c r="AT15" s="48">
        <f t="shared" si="15"/>
        <v>93837</v>
      </c>
      <c r="AU15" s="48">
        <f t="shared" si="16"/>
        <v>264696</v>
      </c>
      <c r="AV15" s="48">
        <f t="shared" si="17"/>
        <v>77022</v>
      </c>
      <c r="AW15" s="108">
        <v>280000</v>
      </c>
      <c r="AX15" s="102">
        <v>134031</v>
      </c>
      <c r="AY15" s="102">
        <v>240000</v>
      </c>
      <c r="AZ15" s="102">
        <v>160000</v>
      </c>
      <c r="BA15" s="102">
        <f t="shared" si="18"/>
        <v>40264</v>
      </c>
      <c r="BB15" s="107">
        <f>ROUND(AVERAGE(AX15,AY15,AZ15,BA15),0)</f>
        <v>143574</v>
      </c>
      <c r="BC15" s="107">
        <f>ROUND(MEDIAN(AX15,AY15,AZ15,BA15),0)</f>
        <v>147016</v>
      </c>
      <c r="BD15" s="107">
        <f>ROUND(GEOMEAN(AX15,AY15,AZ15,BA15),0)</f>
        <v>119981</v>
      </c>
    </row>
    <row r="16" spans="1:56" x14ac:dyDescent="0.2">
      <c r="B16" s="76">
        <v>4</v>
      </c>
      <c r="C16" s="62" t="s">
        <v>35</v>
      </c>
      <c r="D16" s="10" t="s">
        <v>32</v>
      </c>
      <c r="E16" s="84">
        <v>178</v>
      </c>
      <c r="F16" s="89">
        <v>280000</v>
      </c>
      <c r="G16" s="89">
        <f t="shared" si="1"/>
        <v>49840000</v>
      </c>
      <c r="H16" s="89">
        <v>134031</v>
      </c>
      <c r="I16" s="89">
        <f t="shared" si="2"/>
        <v>23857518</v>
      </c>
      <c r="J16" s="89">
        <v>240000</v>
      </c>
      <c r="K16" s="89">
        <f t="shared" si="3"/>
        <v>42720000</v>
      </c>
      <c r="L16" s="89">
        <v>145000</v>
      </c>
      <c r="M16" s="89">
        <f t="shared" si="4"/>
        <v>25810000</v>
      </c>
      <c r="N16" s="89"/>
      <c r="O16" s="98"/>
      <c r="P16" s="89"/>
      <c r="Q16" s="102"/>
      <c r="R16" s="103"/>
      <c r="S16" s="101"/>
      <c r="T16" s="47"/>
      <c r="U16" s="47"/>
      <c r="V16" s="48"/>
      <c r="W16" s="67" t="e">
        <f t="shared" si="5"/>
        <v>#NUM!</v>
      </c>
      <c r="X16" s="46" t="s">
        <v>13</v>
      </c>
      <c r="Y16" s="20" t="e">
        <f t="shared" si="6"/>
        <v>#NUM!</v>
      </c>
      <c r="Z16" s="54" t="e">
        <f t="shared" si="7"/>
        <v>#NUM!</v>
      </c>
      <c r="AA16" s="54" t="e">
        <f t="shared" si="8"/>
        <v>#NUM!</v>
      </c>
      <c r="AB16" s="55" t="e">
        <f t="shared" si="0"/>
        <v>#NUM!</v>
      </c>
      <c r="AC16" s="168"/>
      <c r="AD16" s="168"/>
      <c r="AE16" s="168"/>
      <c r="AF16" s="48">
        <f t="shared" si="9"/>
        <v>199758</v>
      </c>
      <c r="AG16" s="48">
        <f t="shared" si="10"/>
        <v>71593</v>
      </c>
      <c r="AH16" s="48">
        <f t="shared" si="11"/>
        <v>271351</v>
      </c>
      <c r="AI16" s="48">
        <f t="shared" si="12"/>
        <v>128165</v>
      </c>
      <c r="AJ16" s="105">
        <v>280000</v>
      </c>
      <c r="AK16" s="102">
        <v>134031</v>
      </c>
      <c r="AL16" s="102">
        <v>240000</v>
      </c>
      <c r="AM16" s="102">
        <v>145000</v>
      </c>
      <c r="AN16" s="107">
        <f>ROUND(AVERAGE(AK16,AL16,AM16),0)</f>
        <v>173010</v>
      </c>
      <c r="AO16" s="107">
        <f>ROUND(MEDIAN(AK16,AL16,AM16),0)</f>
        <v>145000</v>
      </c>
      <c r="AP16" s="107">
        <f>ROUND(GEOMEAN(AK16,AL16,AM16),0)</f>
        <v>167081</v>
      </c>
      <c r="AQ16" s="42">
        <v>40007</v>
      </c>
      <c r="AR16" s="54">
        <f t="shared" si="13"/>
        <v>42047</v>
      </c>
      <c r="AS16" s="48">
        <f t="shared" si="14"/>
        <v>168216</v>
      </c>
      <c r="AT16" s="48">
        <f t="shared" si="15"/>
        <v>93908</v>
      </c>
      <c r="AU16" s="48">
        <f t="shared" si="16"/>
        <v>262124</v>
      </c>
      <c r="AV16" s="48">
        <f t="shared" si="17"/>
        <v>74308</v>
      </c>
      <c r="AW16" s="108">
        <v>280000</v>
      </c>
      <c r="AX16" s="102">
        <v>134031</v>
      </c>
      <c r="AY16" s="102">
        <v>240000</v>
      </c>
      <c r="AZ16" s="102">
        <v>145000</v>
      </c>
      <c r="BA16" s="102">
        <f t="shared" si="18"/>
        <v>42047</v>
      </c>
      <c r="BB16" s="107">
        <f>ROUND(AVERAGE(AX16,AY16,AZ16,BA16),0)</f>
        <v>140270</v>
      </c>
      <c r="BC16" s="107">
        <f>ROUND(MEDIAN(AX16,AY16,AZ16,BA16),0)</f>
        <v>139516</v>
      </c>
      <c r="BD16" s="107">
        <f>ROUND(GEOMEAN(AX16,AY16,AZ16,BA16),0)</f>
        <v>118340</v>
      </c>
    </row>
    <row r="17" spans="2:56" x14ac:dyDescent="0.2">
      <c r="B17" s="76">
        <v>5</v>
      </c>
      <c r="C17" s="62" t="s">
        <v>36</v>
      </c>
      <c r="D17" s="10" t="s">
        <v>32</v>
      </c>
      <c r="E17" s="84">
        <v>198</v>
      </c>
      <c r="F17" s="89">
        <v>260000</v>
      </c>
      <c r="G17" s="89">
        <f t="shared" si="1"/>
        <v>51480000</v>
      </c>
      <c r="H17" s="89">
        <v>131887</v>
      </c>
      <c r="I17" s="89">
        <f t="shared" si="2"/>
        <v>26113626</v>
      </c>
      <c r="J17" s="89">
        <v>220000</v>
      </c>
      <c r="K17" s="89">
        <f t="shared" si="3"/>
        <v>43560000</v>
      </c>
      <c r="L17" s="89">
        <v>135000</v>
      </c>
      <c r="M17" s="89">
        <f t="shared" si="4"/>
        <v>26730000</v>
      </c>
      <c r="N17" s="89"/>
      <c r="O17" s="98"/>
      <c r="P17" s="89"/>
      <c r="Q17" s="102"/>
      <c r="R17" s="103"/>
      <c r="S17" s="101"/>
      <c r="T17" s="47"/>
      <c r="U17" s="47"/>
      <c r="V17" s="48"/>
      <c r="W17" s="67" t="e">
        <f t="shared" si="5"/>
        <v>#NUM!</v>
      </c>
      <c r="X17" s="46" t="s">
        <v>13</v>
      </c>
      <c r="Y17" s="20" t="e">
        <f>W17</f>
        <v>#NUM!</v>
      </c>
      <c r="Z17" s="54" t="e">
        <f t="shared" si="7"/>
        <v>#NUM!</v>
      </c>
      <c r="AA17" s="54" t="e">
        <f t="shared" si="8"/>
        <v>#NUM!</v>
      </c>
      <c r="AB17" s="55" t="e">
        <f t="shared" si="0"/>
        <v>#NUM!</v>
      </c>
      <c r="AC17" s="168"/>
      <c r="AD17" s="168"/>
      <c r="AE17" s="168"/>
      <c r="AF17" s="48">
        <f t="shared" si="9"/>
        <v>186722</v>
      </c>
      <c r="AG17" s="48">
        <f t="shared" si="10"/>
        <v>63664</v>
      </c>
      <c r="AH17" s="48">
        <f t="shared" si="11"/>
        <v>250386</v>
      </c>
      <c r="AI17" s="48">
        <f t="shared" si="12"/>
        <v>123058</v>
      </c>
      <c r="AJ17" s="105">
        <v>260000</v>
      </c>
      <c r="AK17" s="102">
        <v>131887</v>
      </c>
      <c r="AL17" s="102">
        <v>220000</v>
      </c>
      <c r="AM17" s="102">
        <v>135000</v>
      </c>
      <c r="AN17" s="107">
        <f>ROUND(AVERAGE(AK17,AL17,AM17),0)</f>
        <v>162296</v>
      </c>
      <c r="AO17" s="107">
        <f>ROUND(MEDIAN(AK17,AL17,AM17),0)</f>
        <v>135000</v>
      </c>
      <c r="AP17" s="107">
        <f>ROUND(GEOMEAN(AK17,AL17,AM17),0)</f>
        <v>157635</v>
      </c>
      <c r="AQ17" s="42">
        <v>36845</v>
      </c>
      <c r="AR17" s="54">
        <f t="shared" si="13"/>
        <v>38724</v>
      </c>
      <c r="AS17" s="48">
        <f t="shared" si="14"/>
        <v>157122</v>
      </c>
      <c r="AT17" s="48">
        <f t="shared" si="15"/>
        <v>86142</v>
      </c>
      <c r="AU17" s="48">
        <f t="shared" si="16"/>
        <v>243264</v>
      </c>
      <c r="AV17" s="48">
        <f t="shared" si="17"/>
        <v>70980</v>
      </c>
      <c r="AW17" s="108">
        <v>260000</v>
      </c>
      <c r="AX17" s="102">
        <v>131887</v>
      </c>
      <c r="AY17" s="102">
        <v>220000</v>
      </c>
      <c r="AZ17" s="102">
        <v>135000</v>
      </c>
      <c r="BA17" s="102">
        <f t="shared" si="18"/>
        <v>38724</v>
      </c>
      <c r="BB17" s="107">
        <f>ROUND(AVERAGE(AX17,AY17,AZ17,BA17),0)</f>
        <v>131403</v>
      </c>
      <c r="BC17" s="107">
        <f>ROUND(MEDIAN(AX17,AY17,AZ17,BA17),0)</f>
        <v>133444</v>
      </c>
      <c r="BD17" s="107">
        <f>ROUND(GEOMEAN(AX17,AY17,AZ17,BA17),0)</f>
        <v>110977</v>
      </c>
    </row>
    <row r="18" spans="2:56" ht="10.5" customHeight="1" x14ac:dyDescent="0.2">
      <c r="B18" s="76">
        <v>6</v>
      </c>
      <c r="C18" s="62" t="s">
        <v>37</v>
      </c>
      <c r="D18" s="10" t="s">
        <v>38</v>
      </c>
      <c r="E18" s="84">
        <v>130</v>
      </c>
      <c r="F18" s="89">
        <v>60000</v>
      </c>
      <c r="G18" s="89">
        <f t="shared" si="1"/>
        <v>7800000</v>
      </c>
      <c r="H18" s="100">
        <v>131082</v>
      </c>
      <c r="I18" s="89">
        <f t="shared" si="2"/>
        <v>17040660</v>
      </c>
      <c r="J18" s="89">
        <v>45000</v>
      </c>
      <c r="K18" s="89">
        <f t="shared" si="3"/>
        <v>5850000</v>
      </c>
      <c r="L18" s="89">
        <v>36000</v>
      </c>
      <c r="M18" s="89">
        <f t="shared" si="4"/>
        <v>4680000</v>
      </c>
      <c r="N18" s="89"/>
      <c r="O18" s="98"/>
      <c r="P18" s="89"/>
      <c r="Q18" s="102"/>
      <c r="R18" s="103"/>
      <c r="S18" s="101"/>
      <c r="T18" s="47"/>
      <c r="U18" s="47"/>
      <c r="V18" s="48"/>
      <c r="W18" s="67" t="e">
        <f t="shared" si="5"/>
        <v>#NUM!</v>
      </c>
      <c r="X18" s="46" t="s">
        <v>13</v>
      </c>
      <c r="Y18" s="20" t="e">
        <f t="shared" si="6"/>
        <v>#NUM!</v>
      </c>
      <c r="Z18" s="54" t="e">
        <f t="shared" si="7"/>
        <v>#NUM!</v>
      </c>
      <c r="AA18" s="54" t="e">
        <f t="shared" si="8"/>
        <v>#NUM!</v>
      </c>
      <c r="AB18" s="55" t="e">
        <f t="shared" si="0"/>
        <v>#NUM!</v>
      </c>
      <c r="AC18" s="168"/>
      <c r="AD18" s="168"/>
      <c r="AE18" s="168"/>
      <c r="AF18" s="48">
        <f t="shared" si="9"/>
        <v>68021</v>
      </c>
      <c r="AG18" s="48">
        <f t="shared" si="10"/>
        <v>43191</v>
      </c>
      <c r="AH18" s="48">
        <f t="shared" si="11"/>
        <v>111212</v>
      </c>
      <c r="AI18" s="48">
        <f t="shared" si="12"/>
        <v>24830</v>
      </c>
      <c r="AJ18" s="102">
        <v>60000</v>
      </c>
      <c r="AK18" s="105">
        <v>131082</v>
      </c>
      <c r="AL18" s="102">
        <v>45000</v>
      </c>
      <c r="AM18" s="102">
        <v>36000</v>
      </c>
      <c r="AN18" s="107">
        <f>ROUND(AVERAGE(AJ18,AL18,AM18),0)</f>
        <v>47000</v>
      </c>
      <c r="AO18" s="107">
        <f>ROUND(MEDIAN(AJ18,AL18,AM18),0)</f>
        <v>45000</v>
      </c>
      <c r="AP18" s="107">
        <f>ROUND(GEOMEAN(AJ18,AL18,AM18),0)</f>
        <v>45979</v>
      </c>
      <c r="AQ18" s="42">
        <v>11367</v>
      </c>
      <c r="AR18" s="54">
        <f t="shared" si="13"/>
        <v>11947</v>
      </c>
      <c r="AS18" s="48">
        <f t="shared" si="14"/>
        <v>56806</v>
      </c>
      <c r="AT18" s="48">
        <f t="shared" si="15"/>
        <v>45033</v>
      </c>
      <c r="AU18" s="48">
        <f t="shared" si="16"/>
        <v>101839</v>
      </c>
      <c r="AV18" s="48">
        <f t="shared" si="17"/>
        <v>11773</v>
      </c>
      <c r="AW18" s="102">
        <v>60000</v>
      </c>
      <c r="AX18" s="108">
        <v>131082</v>
      </c>
      <c r="AY18" s="102">
        <v>45000</v>
      </c>
      <c r="AZ18" s="102">
        <v>36000</v>
      </c>
      <c r="BA18" s="102">
        <f t="shared" si="18"/>
        <v>11947</v>
      </c>
      <c r="BB18" s="107">
        <f t="shared" ref="BB18:BB20" si="19">ROUND(AVERAGE(AW18,AY18,AZ18,BA18),0)</f>
        <v>38237</v>
      </c>
      <c r="BC18" s="107">
        <f t="shared" ref="BC18:BC20" si="20">ROUND(MEDIAN(AW18,AY18,AZ18,BA18),0)</f>
        <v>40500</v>
      </c>
      <c r="BD18" s="107">
        <f t="shared" ref="BD18:BD20" si="21">ROUND(GEOMEAN(AW18,AY18,AZ18,BA18),0)</f>
        <v>32827</v>
      </c>
    </row>
    <row r="19" spans="2:56" x14ac:dyDescent="0.2">
      <c r="B19" s="76">
        <v>7</v>
      </c>
      <c r="C19" s="62" t="s">
        <v>39</v>
      </c>
      <c r="D19" s="10" t="s">
        <v>32</v>
      </c>
      <c r="E19" s="85">
        <v>257</v>
      </c>
      <c r="F19" s="90">
        <v>280000</v>
      </c>
      <c r="G19" s="89">
        <f t="shared" si="1"/>
        <v>71960000</v>
      </c>
      <c r="H19" s="99">
        <v>525397</v>
      </c>
      <c r="I19" s="89">
        <f t="shared" si="2"/>
        <v>135027029</v>
      </c>
      <c r="J19" s="90">
        <v>240000</v>
      </c>
      <c r="K19" s="89">
        <f t="shared" si="3"/>
        <v>61680000</v>
      </c>
      <c r="L19" s="90">
        <v>245000</v>
      </c>
      <c r="M19" s="89">
        <f t="shared" si="4"/>
        <v>62965000</v>
      </c>
      <c r="N19" s="89"/>
      <c r="O19" s="98"/>
      <c r="P19" s="89"/>
      <c r="Q19" s="102"/>
      <c r="R19" s="103"/>
      <c r="S19" s="101"/>
      <c r="T19" s="47"/>
      <c r="U19" s="47"/>
      <c r="V19" s="48"/>
      <c r="W19" s="67" t="e">
        <f t="shared" si="5"/>
        <v>#NUM!</v>
      </c>
      <c r="X19" s="46" t="s">
        <v>13</v>
      </c>
      <c r="Y19" s="20" t="e">
        <f t="shared" si="6"/>
        <v>#NUM!</v>
      </c>
      <c r="Z19" s="54" t="e">
        <f t="shared" si="7"/>
        <v>#NUM!</v>
      </c>
      <c r="AA19" s="54" t="e">
        <f t="shared" si="8"/>
        <v>#NUM!</v>
      </c>
      <c r="AB19" s="55" t="e">
        <f t="shared" si="0"/>
        <v>#NUM!</v>
      </c>
      <c r="AC19" s="168"/>
      <c r="AD19" s="168"/>
      <c r="AE19" s="168"/>
      <c r="AF19" s="48">
        <f t="shared" si="9"/>
        <v>322599</v>
      </c>
      <c r="AG19" s="48">
        <f t="shared" si="10"/>
        <v>136365</v>
      </c>
      <c r="AH19" s="48">
        <f t="shared" si="11"/>
        <v>458964</v>
      </c>
      <c r="AI19" s="48">
        <f t="shared" si="12"/>
        <v>186234</v>
      </c>
      <c r="AJ19" s="102">
        <v>280000</v>
      </c>
      <c r="AK19" s="106">
        <v>525397</v>
      </c>
      <c r="AL19" s="104">
        <v>240000</v>
      </c>
      <c r="AM19" s="104">
        <v>245000</v>
      </c>
      <c r="AN19" s="107">
        <f>ROUND(AVERAGE(AJ19,AL19,AM19),0)</f>
        <v>255000</v>
      </c>
      <c r="AO19" s="107">
        <f>ROUND(MEDIAN(AJ19,AL19,AM19),0)</f>
        <v>245000</v>
      </c>
      <c r="AP19" s="107">
        <f>ROUND(GEOMEAN(AJ19,AL19,AM19),0)</f>
        <v>254397</v>
      </c>
      <c r="AQ19" s="43">
        <v>76089</v>
      </c>
      <c r="AR19" s="54">
        <f t="shared" si="13"/>
        <v>79970</v>
      </c>
      <c r="AS19" s="48">
        <f t="shared" si="14"/>
        <v>274073</v>
      </c>
      <c r="AT19" s="48">
        <f t="shared" si="15"/>
        <v>160375</v>
      </c>
      <c r="AU19" s="48">
        <f t="shared" si="16"/>
        <v>434448</v>
      </c>
      <c r="AV19" s="48">
        <f t="shared" si="17"/>
        <v>113698</v>
      </c>
      <c r="AW19" s="102">
        <v>280000</v>
      </c>
      <c r="AX19" s="108">
        <v>525397</v>
      </c>
      <c r="AY19" s="102">
        <v>240000</v>
      </c>
      <c r="AZ19" s="102">
        <v>245000</v>
      </c>
      <c r="BA19" s="102">
        <f t="shared" si="18"/>
        <v>79970</v>
      </c>
      <c r="BB19" s="107">
        <f t="shared" si="19"/>
        <v>211243</v>
      </c>
      <c r="BC19" s="107">
        <f t="shared" si="20"/>
        <v>242500</v>
      </c>
      <c r="BD19" s="107">
        <f t="shared" si="21"/>
        <v>190487</v>
      </c>
    </row>
    <row r="20" spans="2:56" x14ac:dyDescent="0.2">
      <c r="B20" s="76">
        <v>8</v>
      </c>
      <c r="C20" s="62" t="s">
        <v>40</v>
      </c>
      <c r="D20" s="10" t="s">
        <v>32</v>
      </c>
      <c r="E20" s="85">
        <v>41</v>
      </c>
      <c r="F20" s="90">
        <v>320000</v>
      </c>
      <c r="G20" s="89">
        <f t="shared" si="1"/>
        <v>13120000</v>
      </c>
      <c r="H20" s="99">
        <v>595094</v>
      </c>
      <c r="I20" s="89">
        <f t="shared" si="2"/>
        <v>24398854</v>
      </c>
      <c r="J20" s="90">
        <v>160000</v>
      </c>
      <c r="K20" s="89">
        <f t="shared" si="3"/>
        <v>6560000</v>
      </c>
      <c r="L20" s="90">
        <v>345000</v>
      </c>
      <c r="M20" s="89">
        <f t="shared" si="4"/>
        <v>14145000</v>
      </c>
      <c r="N20" s="89"/>
      <c r="O20" s="98"/>
      <c r="P20" s="89"/>
      <c r="Q20" s="102"/>
      <c r="R20" s="103"/>
      <c r="S20" s="101"/>
      <c r="T20" s="47"/>
      <c r="U20" s="47"/>
      <c r="V20" s="48"/>
      <c r="W20" s="67" t="e">
        <f t="shared" si="5"/>
        <v>#NUM!</v>
      </c>
      <c r="X20" s="46" t="s">
        <v>13</v>
      </c>
      <c r="Y20" s="20" t="e">
        <f t="shared" si="6"/>
        <v>#NUM!</v>
      </c>
      <c r="Z20" s="54" t="e">
        <f t="shared" si="7"/>
        <v>#NUM!</v>
      </c>
      <c r="AA20" s="54" t="e">
        <f t="shared" si="8"/>
        <v>#NUM!</v>
      </c>
      <c r="AB20" s="55" t="e">
        <f t="shared" si="0"/>
        <v>#NUM!</v>
      </c>
      <c r="AC20" s="168"/>
      <c r="AD20" s="168"/>
      <c r="AE20" s="168"/>
      <c r="AF20" s="48">
        <f t="shared" si="9"/>
        <v>355024</v>
      </c>
      <c r="AG20" s="48">
        <f t="shared" si="10"/>
        <v>179810</v>
      </c>
      <c r="AH20" s="48">
        <f t="shared" si="11"/>
        <v>534834</v>
      </c>
      <c r="AI20" s="48">
        <f t="shared" si="12"/>
        <v>175214</v>
      </c>
      <c r="AJ20" s="102">
        <v>320000</v>
      </c>
      <c r="AK20" s="106">
        <v>595094</v>
      </c>
      <c r="AL20" s="106">
        <v>160000</v>
      </c>
      <c r="AM20" s="104">
        <v>345000</v>
      </c>
      <c r="AQ20" s="43">
        <v>126997</v>
      </c>
      <c r="AR20" s="54">
        <f t="shared" si="13"/>
        <v>133474</v>
      </c>
      <c r="AS20" s="48">
        <f t="shared" si="14"/>
        <v>310714</v>
      </c>
      <c r="AT20" s="48">
        <f t="shared" si="15"/>
        <v>184569</v>
      </c>
      <c r="AU20" s="48">
        <f t="shared" si="16"/>
        <v>495283</v>
      </c>
      <c r="AV20" s="48">
        <f t="shared" si="17"/>
        <v>126145</v>
      </c>
      <c r="AW20" s="102">
        <v>320000</v>
      </c>
      <c r="AX20" s="108">
        <v>595094</v>
      </c>
      <c r="AY20" s="102">
        <v>160000</v>
      </c>
      <c r="AZ20" s="102">
        <v>345000</v>
      </c>
      <c r="BA20" s="102">
        <f t="shared" si="18"/>
        <v>133474</v>
      </c>
      <c r="BB20" s="107">
        <f t="shared" si="19"/>
        <v>239619</v>
      </c>
      <c r="BC20" s="107">
        <f t="shared" si="20"/>
        <v>240000</v>
      </c>
      <c r="BD20" s="107">
        <f t="shared" si="21"/>
        <v>220354</v>
      </c>
    </row>
    <row r="21" spans="2:56" x14ac:dyDescent="0.2">
      <c r="B21" s="76">
        <v>9</v>
      </c>
      <c r="C21" s="62" t="s">
        <v>41</v>
      </c>
      <c r="D21" s="77" t="s">
        <v>32</v>
      </c>
      <c r="E21" s="85">
        <v>305</v>
      </c>
      <c r="F21" s="90">
        <v>210000</v>
      </c>
      <c r="G21" s="89">
        <f t="shared" si="1"/>
        <v>64050000</v>
      </c>
      <c r="H21" s="90">
        <v>199705</v>
      </c>
      <c r="I21" s="89">
        <f t="shared" si="2"/>
        <v>60910025</v>
      </c>
      <c r="J21" s="90">
        <v>190000</v>
      </c>
      <c r="K21" s="89">
        <f t="shared" si="3"/>
        <v>57950000</v>
      </c>
      <c r="L21" s="90">
        <v>147000</v>
      </c>
      <c r="M21" s="89">
        <f t="shared" si="4"/>
        <v>44835000</v>
      </c>
      <c r="N21" s="89"/>
      <c r="O21" s="98"/>
      <c r="P21" s="89"/>
      <c r="Q21" s="102"/>
      <c r="R21" s="103"/>
      <c r="S21" s="101"/>
      <c r="T21" s="47"/>
      <c r="U21" s="47"/>
      <c r="V21" s="48"/>
      <c r="W21" s="67" t="e">
        <f t="shared" si="5"/>
        <v>#NUM!</v>
      </c>
      <c r="X21" s="56" t="s">
        <v>13</v>
      </c>
      <c r="Y21" s="54" t="e">
        <f t="shared" si="6"/>
        <v>#NUM!</v>
      </c>
      <c r="Z21" s="54" t="e">
        <f t="shared" si="7"/>
        <v>#NUM!</v>
      </c>
      <c r="AA21" s="54" t="e">
        <f t="shared" si="8"/>
        <v>#NUM!</v>
      </c>
      <c r="AB21" s="55" t="e">
        <f t="shared" si="0"/>
        <v>#NUM!</v>
      </c>
      <c r="AC21" s="27"/>
      <c r="AD21" s="27"/>
      <c r="AE21" s="27"/>
      <c r="AF21" s="48">
        <f t="shared" si="9"/>
        <v>186676</v>
      </c>
      <c r="AG21" s="48">
        <f t="shared" si="10"/>
        <v>27683</v>
      </c>
      <c r="AH21" s="48">
        <f t="shared" si="11"/>
        <v>214359</v>
      </c>
      <c r="AI21" s="48">
        <f t="shared" si="12"/>
        <v>158993</v>
      </c>
      <c r="AJ21" s="102">
        <v>210000</v>
      </c>
      <c r="AK21" s="104">
        <v>199705</v>
      </c>
      <c r="AL21" s="104">
        <v>190000</v>
      </c>
      <c r="AM21" s="106">
        <v>147000</v>
      </c>
      <c r="AN21" s="107">
        <f>ROUND(AVERAGE(AJ21,AK21,AL21),0)</f>
        <v>199902</v>
      </c>
      <c r="AO21" s="107">
        <f>ROUND(MEDIAN(AJ21,AK21,AL21),0)</f>
        <v>199705</v>
      </c>
      <c r="AP21" s="107">
        <f>ROUND(GEOMEAN(AJ21,AK21,AL21),0)</f>
        <v>199735</v>
      </c>
      <c r="AQ21" s="78">
        <v>54154</v>
      </c>
      <c r="AR21" s="54">
        <f t="shared" si="13"/>
        <v>56916</v>
      </c>
      <c r="AS21" s="48">
        <f t="shared" si="14"/>
        <v>160724</v>
      </c>
      <c r="AT21" s="48">
        <f t="shared" si="15"/>
        <v>62788</v>
      </c>
      <c r="AU21" s="48">
        <f t="shared" si="16"/>
        <v>223512</v>
      </c>
      <c r="AV21" s="48">
        <f t="shared" si="17"/>
        <v>97936</v>
      </c>
      <c r="AW21" s="102">
        <v>210000</v>
      </c>
      <c r="AX21" s="102">
        <v>199705</v>
      </c>
      <c r="AY21" s="102">
        <v>190000</v>
      </c>
      <c r="AZ21" s="102">
        <v>147000</v>
      </c>
      <c r="BA21" s="102">
        <f t="shared" si="18"/>
        <v>56916</v>
      </c>
      <c r="BB21" s="107">
        <f>ROUND(AVERAGE(AW21,AX21,AY21,AZ21,BA21),0)</f>
        <v>160724</v>
      </c>
      <c r="BC21" s="107">
        <f>ROUND(MEDIAN(AW21,AX21,AY21,AZ21,BA21),0)</f>
        <v>190000</v>
      </c>
      <c r="BD21" s="107">
        <f>ROUND(GEOMEAN(AW21,AX21,AY21,AZ21,BA21),0)</f>
        <v>146145</v>
      </c>
    </row>
    <row r="22" spans="2:56" ht="20" x14ac:dyDescent="0.2">
      <c r="B22" s="76">
        <v>10</v>
      </c>
      <c r="C22" s="62" t="s">
        <v>42</v>
      </c>
      <c r="D22" s="77" t="s">
        <v>38</v>
      </c>
      <c r="E22" s="85">
        <v>30</v>
      </c>
      <c r="F22" s="90">
        <v>450000</v>
      </c>
      <c r="G22" s="89">
        <f t="shared" si="1"/>
        <v>13500000</v>
      </c>
      <c r="H22" s="90">
        <v>662107</v>
      </c>
      <c r="I22" s="89">
        <f t="shared" si="2"/>
        <v>19863210</v>
      </c>
      <c r="J22" s="90">
        <v>380000</v>
      </c>
      <c r="K22" s="89">
        <f t="shared" si="3"/>
        <v>11400000</v>
      </c>
      <c r="L22" s="90">
        <v>275000</v>
      </c>
      <c r="M22" s="89">
        <f t="shared" si="4"/>
        <v>8250000</v>
      </c>
      <c r="N22" s="89"/>
      <c r="O22" s="98"/>
      <c r="P22" s="89"/>
      <c r="Q22" s="102"/>
      <c r="R22" s="103"/>
      <c r="S22" s="101"/>
      <c r="T22" s="47"/>
      <c r="U22" s="47"/>
      <c r="V22" s="48"/>
      <c r="W22" s="67" t="e">
        <f t="shared" si="5"/>
        <v>#NUM!</v>
      </c>
      <c r="X22" s="56" t="s">
        <v>13</v>
      </c>
      <c r="Y22" s="54" t="e">
        <f t="shared" si="6"/>
        <v>#NUM!</v>
      </c>
      <c r="Z22" s="54" t="e">
        <f t="shared" si="7"/>
        <v>#NUM!</v>
      </c>
      <c r="AA22" s="54" t="e">
        <f t="shared" si="8"/>
        <v>#NUM!</v>
      </c>
      <c r="AB22" s="55" t="e">
        <f t="shared" si="0"/>
        <v>#NUM!</v>
      </c>
      <c r="AC22" s="27"/>
      <c r="AD22" s="27"/>
      <c r="AE22" s="27"/>
      <c r="AF22" s="48">
        <f t="shared" si="9"/>
        <v>441777</v>
      </c>
      <c r="AG22" s="48">
        <f t="shared" si="10"/>
        <v>163548</v>
      </c>
      <c r="AH22" s="48">
        <f t="shared" si="11"/>
        <v>605325</v>
      </c>
      <c r="AI22" s="48">
        <f t="shared" si="12"/>
        <v>278229</v>
      </c>
      <c r="AJ22" s="102">
        <v>450000</v>
      </c>
      <c r="AK22" s="106">
        <v>662107</v>
      </c>
      <c r="AL22" s="104">
        <v>380000</v>
      </c>
      <c r="AM22" s="106">
        <v>275000</v>
      </c>
      <c r="AQ22" s="78">
        <v>93138</v>
      </c>
      <c r="AR22" s="54">
        <f t="shared" si="13"/>
        <v>97888</v>
      </c>
      <c r="AS22" s="48">
        <f t="shared" si="14"/>
        <v>372999</v>
      </c>
      <c r="AT22" s="48">
        <f t="shared" si="15"/>
        <v>209076</v>
      </c>
      <c r="AU22" s="48">
        <f t="shared" si="16"/>
        <v>582075</v>
      </c>
      <c r="AV22" s="48">
        <f t="shared" si="17"/>
        <v>163923</v>
      </c>
      <c r="AW22" s="102">
        <v>450000</v>
      </c>
      <c r="AX22" s="108">
        <v>662107</v>
      </c>
      <c r="AY22" s="102">
        <v>380000</v>
      </c>
      <c r="AZ22" s="102">
        <v>275000</v>
      </c>
      <c r="BA22" s="102">
        <f t="shared" si="18"/>
        <v>97888</v>
      </c>
      <c r="BB22" s="107">
        <f>ROUND(AVERAGE(AW22,AY22,AZ22,BA22),0)</f>
        <v>300722</v>
      </c>
      <c r="BC22" s="107">
        <f>ROUND(MEDIAN(AW22,AY22,AZ22,BA22),0)</f>
        <v>327500</v>
      </c>
      <c r="BD22" s="107">
        <f>ROUND(GEOMEAN(AW22,AY22,AZ22,BA22),0)</f>
        <v>260474</v>
      </c>
    </row>
    <row r="23" spans="2:56" ht="20" x14ac:dyDescent="0.2">
      <c r="B23" s="76">
        <v>11</v>
      </c>
      <c r="C23" s="79" t="s">
        <v>43</v>
      </c>
      <c r="D23" s="10" t="s">
        <v>38</v>
      </c>
      <c r="E23" s="85">
        <v>9</v>
      </c>
      <c r="F23" s="99">
        <v>10000000</v>
      </c>
      <c r="G23" s="89">
        <f t="shared" si="1"/>
        <v>90000000</v>
      </c>
      <c r="H23" s="90">
        <v>902438</v>
      </c>
      <c r="I23" s="89">
        <f t="shared" si="2"/>
        <v>8121942</v>
      </c>
      <c r="J23" s="90">
        <v>8000000</v>
      </c>
      <c r="K23" s="89">
        <f t="shared" si="3"/>
        <v>72000000</v>
      </c>
      <c r="L23" s="90">
        <v>560000</v>
      </c>
      <c r="M23" s="89">
        <f t="shared" si="4"/>
        <v>5040000</v>
      </c>
      <c r="N23" s="89"/>
      <c r="O23" s="98"/>
      <c r="P23" s="89"/>
      <c r="Q23" s="102"/>
      <c r="R23" s="103"/>
      <c r="S23" s="101"/>
      <c r="T23" s="47"/>
      <c r="U23" s="47"/>
      <c r="V23" s="48"/>
      <c r="W23" s="67" t="e">
        <f t="shared" si="5"/>
        <v>#NUM!</v>
      </c>
      <c r="X23" s="46" t="s">
        <v>13</v>
      </c>
      <c r="Y23" s="20" t="e">
        <f t="shared" si="6"/>
        <v>#NUM!</v>
      </c>
      <c r="Z23" s="54" t="e">
        <f t="shared" si="7"/>
        <v>#NUM!</v>
      </c>
      <c r="AA23" s="54" t="e">
        <f t="shared" si="8"/>
        <v>#NUM!</v>
      </c>
      <c r="AB23" s="55" t="e">
        <f t="shared" si="0"/>
        <v>#NUM!</v>
      </c>
      <c r="AC23" s="27"/>
      <c r="AD23" s="27"/>
      <c r="AE23" s="27"/>
      <c r="AF23" s="48">
        <f t="shared" si="9"/>
        <v>4865610</v>
      </c>
      <c r="AG23" s="48">
        <f t="shared" si="10"/>
        <v>4845320</v>
      </c>
      <c r="AH23" s="48">
        <f t="shared" si="11"/>
        <v>9710930</v>
      </c>
      <c r="AI23" s="48">
        <f t="shared" si="12"/>
        <v>20290</v>
      </c>
      <c r="AJ23" s="105">
        <v>10000000</v>
      </c>
      <c r="AK23" s="104">
        <v>902438</v>
      </c>
      <c r="AL23" s="104">
        <v>8000000</v>
      </c>
      <c r="AM23" s="104">
        <v>560000</v>
      </c>
      <c r="AN23" s="107">
        <f>ROUND(AVERAGE(AK23,AL23,AM23),0)</f>
        <v>3154146</v>
      </c>
      <c r="AO23" s="107">
        <f>ROUND(MEDIAN(AK23,AL23,AM23),0)</f>
        <v>902438</v>
      </c>
      <c r="AP23" s="107">
        <f>ROUND(GEOMEAN(AK23,AL23,AM23),0)</f>
        <v>1593059</v>
      </c>
      <c r="AQ23" s="43">
        <v>206278</v>
      </c>
      <c r="AR23" s="54">
        <f t="shared" si="13"/>
        <v>216798</v>
      </c>
      <c r="AS23" s="48">
        <f t="shared" si="14"/>
        <v>3935847</v>
      </c>
      <c r="AT23" s="48">
        <f t="shared" si="15"/>
        <v>4682962</v>
      </c>
      <c r="AU23" s="48">
        <f t="shared" si="16"/>
        <v>8618809</v>
      </c>
      <c r="AV23" s="48">
        <f t="shared" si="17"/>
        <v>-747115</v>
      </c>
      <c r="AW23" s="108">
        <v>10000000</v>
      </c>
      <c r="AX23" s="102">
        <v>902438</v>
      </c>
      <c r="AY23" s="102">
        <v>8000000</v>
      </c>
      <c r="AZ23" s="102">
        <v>560000</v>
      </c>
      <c r="BA23" s="102">
        <f t="shared" si="18"/>
        <v>216798</v>
      </c>
      <c r="BB23" s="107">
        <f>ROUND(AVERAGE(AX23,AY23,AZ23,BA23),0)</f>
        <v>2419809</v>
      </c>
      <c r="BC23" s="107">
        <f>ROUND(MEDIAN(AX23,AY23,AZ23,BA23),0)</f>
        <v>731219</v>
      </c>
      <c r="BD23" s="107">
        <f>ROUND(GEOMEAN(AX23,AY23,AZ23,BA23),0)</f>
        <v>967582</v>
      </c>
    </row>
    <row r="24" spans="2:56" x14ac:dyDescent="0.2">
      <c r="B24" s="76">
        <v>12</v>
      </c>
      <c r="C24" s="79" t="s">
        <v>44</v>
      </c>
      <c r="D24" s="10" t="s">
        <v>32</v>
      </c>
      <c r="E24" s="85">
        <v>238</v>
      </c>
      <c r="F24" s="90">
        <v>220000</v>
      </c>
      <c r="G24" s="89">
        <f t="shared" si="1"/>
        <v>52360000</v>
      </c>
      <c r="H24" s="90">
        <v>202386</v>
      </c>
      <c r="I24" s="89">
        <f t="shared" si="2"/>
        <v>48167868</v>
      </c>
      <c r="J24" s="90">
        <v>210000</v>
      </c>
      <c r="K24" s="89">
        <f t="shared" si="3"/>
        <v>49980000</v>
      </c>
      <c r="L24" s="90">
        <v>170000</v>
      </c>
      <c r="M24" s="89">
        <f t="shared" si="4"/>
        <v>40460000</v>
      </c>
      <c r="N24" s="89"/>
      <c r="O24" s="98"/>
      <c r="P24" s="89"/>
      <c r="Q24" s="102"/>
      <c r="R24" s="103"/>
      <c r="S24" s="101"/>
      <c r="T24" s="47"/>
      <c r="U24" s="47"/>
      <c r="V24" s="48"/>
      <c r="W24" s="67" t="e">
        <f t="shared" si="5"/>
        <v>#NUM!</v>
      </c>
      <c r="X24" s="46" t="s">
        <v>13</v>
      </c>
      <c r="Y24" s="20" t="e">
        <f t="shared" si="6"/>
        <v>#NUM!</v>
      </c>
      <c r="Z24" s="54" t="e">
        <f t="shared" si="7"/>
        <v>#NUM!</v>
      </c>
      <c r="AA24" s="54" t="e">
        <f t="shared" si="8"/>
        <v>#NUM!</v>
      </c>
      <c r="AB24" s="55" t="e">
        <f t="shared" si="0"/>
        <v>#NUM!</v>
      </c>
      <c r="AC24" s="27"/>
      <c r="AD24" s="27"/>
      <c r="AE24" s="27"/>
      <c r="AF24" s="48">
        <f t="shared" si="9"/>
        <v>200597</v>
      </c>
      <c r="AG24" s="48">
        <f t="shared" si="10"/>
        <v>21635</v>
      </c>
      <c r="AH24" s="48">
        <f t="shared" si="11"/>
        <v>222232</v>
      </c>
      <c r="AI24" s="48">
        <f t="shared" si="12"/>
        <v>178962</v>
      </c>
      <c r="AJ24" s="102">
        <v>220000</v>
      </c>
      <c r="AK24" s="104">
        <v>202386</v>
      </c>
      <c r="AL24" s="104">
        <v>210000</v>
      </c>
      <c r="AM24" s="106">
        <v>170000</v>
      </c>
      <c r="AN24" s="107">
        <f>ROUND(AVERAGE(AJ24,AK24,AL24),0)</f>
        <v>210795</v>
      </c>
      <c r="AO24" s="107">
        <f>ROUND(MEDIAN(AJ24,AK24,AL24),0)</f>
        <v>210000</v>
      </c>
      <c r="AP24" s="107">
        <f>ROUND(GEOMEAN(AJ24,AK24,AL24),0)</f>
        <v>210672</v>
      </c>
      <c r="AQ24" s="43">
        <v>58826</v>
      </c>
      <c r="AR24" s="54">
        <f t="shared" si="13"/>
        <v>61826</v>
      </c>
      <c r="AS24" s="48">
        <f t="shared" si="14"/>
        <v>172842</v>
      </c>
      <c r="AT24" s="48">
        <f t="shared" si="15"/>
        <v>64827</v>
      </c>
      <c r="AU24" s="48">
        <f t="shared" si="16"/>
        <v>237669</v>
      </c>
      <c r="AV24" s="48">
        <f t="shared" si="17"/>
        <v>108015</v>
      </c>
      <c r="AW24" s="102">
        <v>220000</v>
      </c>
      <c r="AX24" s="102">
        <v>202386</v>
      </c>
      <c r="AY24" s="102">
        <v>210000</v>
      </c>
      <c r="AZ24" s="102">
        <v>170000</v>
      </c>
      <c r="BA24" s="102">
        <f t="shared" si="18"/>
        <v>61826</v>
      </c>
      <c r="BB24" s="107">
        <f>ROUND(AVERAGE(AW24,AX24,AY24,AZ24,BA24),0)</f>
        <v>172842</v>
      </c>
      <c r="BC24" s="107">
        <f>ROUND(MEDIAN(AW24,AX24,AY24,AZ24,BA24),0)</f>
        <v>202386</v>
      </c>
      <c r="BD24" s="107">
        <f>ROUND(GEOMEAN(AW24,AX24,AY24,AZ24,BA24),0)</f>
        <v>157939</v>
      </c>
    </row>
    <row r="25" spans="2:56" ht="20" x14ac:dyDescent="0.2">
      <c r="B25" s="76">
        <v>13</v>
      </c>
      <c r="C25" s="79" t="s">
        <v>45</v>
      </c>
      <c r="D25" s="10" t="s">
        <v>32</v>
      </c>
      <c r="E25" s="85">
        <v>446</v>
      </c>
      <c r="F25" s="90">
        <v>180000</v>
      </c>
      <c r="G25" s="89">
        <f t="shared" si="1"/>
        <v>80280000</v>
      </c>
      <c r="H25" s="99">
        <v>371800</v>
      </c>
      <c r="I25" s="89">
        <f t="shared" si="2"/>
        <v>165822800</v>
      </c>
      <c r="J25" s="90">
        <v>170000</v>
      </c>
      <c r="K25" s="89">
        <f t="shared" si="3"/>
        <v>75820000</v>
      </c>
      <c r="L25" s="90">
        <v>160000</v>
      </c>
      <c r="M25" s="89">
        <f t="shared" si="4"/>
        <v>71360000</v>
      </c>
      <c r="N25" s="89"/>
      <c r="O25" s="98"/>
      <c r="P25" s="89"/>
      <c r="Q25" s="102"/>
      <c r="R25" s="103"/>
      <c r="S25" s="101"/>
      <c r="T25" s="47"/>
      <c r="U25" s="47"/>
      <c r="V25" s="48"/>
      <c r="W25" s="67" t="e">
        <f t="shared" si="5"/>
        <v>#NUM!</v>
      </c>
      <c r="X25" s="46" t="s">
        <v>13</v>
      </c>
      <c r="Y25" s="20" t="e">
        <f t="shared" si="6"/>
        <v>#NUM!</v>
      </c>
      <c r="Z25" s="54" t="e">
        <f t="shared" si="7"/>
        <v>#NUM!</v>
      </c>
      <c r="AA25" s="54" t="e">
        <f t="shared" si="8"/>
        <v>#NUM!</v>
      </c>
      <c r="AB25" s="55" t="e">
        <f t="shared" si="0"/>
        <v>#NUM!</v>
      </c>
      <c r="AC25" s="27"/>
      <c r="AD25" s="27"/>
      <c r="AE25" s="27"/>
      <c r="AF25" s="48">
        <f t="shared" si="9"/>
        <v>220450</v>
      </c>
      <c r="AG25" s="48">
        <f t="shared" si="10"/>
        <v>101230</v>
      </c>
      <c r="AH25" s="48">
        <f t="shared" si="11"/>
        <v>321680</v>
      </c>
      <c r="AI25" s="48">
        <f t="shared" si="12"/>
        <v>119220</v>
      </c>
      <c r="AJ25" s="102">
        <v>180000</v>
      </c>
      <c r="AK25" s="106">
        <v>371800</v>
      </c>
      <c r="AL25" s="104">
        <v>170000</v>
      </c>
      <c r="AM25" s="104">
        <v>160000</v>
      </c>
      <c r="AN25" s="107">
        <f>ROUND(AVERAGE(AJ25,AL25,AM25),0)</f>
        <v>170000</v>
      </c>
      <c r="AO25" s="107">
        <f>ROUND(MEDIAN(AJ25,AL25,AM25),0)</f>
        <v>170000</v>
      </c>
      <c r="AP25" s="107">
        <f>ROUND(GEOMEAN(AJ25,AL25,AM25),0)</f>
        <v>169804</v>
      </c>
      <c r="AQ25" s="43">
        <v>61391</v>
      </c>
      <c r="AR25" s="54">
        <f t="shared" si="13"/>
        <v>64522</v>
      </c>
      <c r="AS25" s="48">
        <f t="shared" si="14"/>
        <v>189264</v>
      </c>
      <c r="AT25" s="48">
        <f t="shared" si="15"/>
        <v>112019</v>
      </c>
      <c r="AU25" s="48">
        <f t="shared" si="16"/>
        <v>301283</v>
      </c>
      <c r="AV25" s="48">
        <f t="shared" si="17"/>
        <v>77245</v>
      </c>
      <c r="AW25" s="102">
        <v>180000</v>
      </c>
      <c r="AX25" s="108">
        <v>371800</v>
      </c>
      <c r="AY25" s="102">
        <v>170000</v>
      </c>
      <c r="AZ25" s="102">
        <v>160000</v>
      </c>
      <c r="BA25" s="102">
        <f t="shared" si="18"/>
        <v>64522</v>
      </c>
      <c r="BB25" s="107">
        <f t="shared" ref="BB25:BB26" si="22">ROUND(AVERAGE(AW25,AY25,AZ25,BA25),0)</f>
        <v>143631</v>
      </c>
      <c r="BC25" s="107">
        <f t="shared" ref="BC25:BC26" si="23">ROUND(MEDIAN(AW25,AY25,AZ25,BA25),0)</f>
        <v>165000</v>
      </c>
      <c r="BD25" s="107">
        <f t="shared" ref="BD25:BD26" si="24">ROUND(GEOMEAN(AW25,AY25,AZ25,BA25),0)</f>
        <v>133318</v>
      </c>
    </row>
    <row r="26" spans="2:56" x14ac:dyDescent="0.2">
      <c r="B26" s="76">
        <v>14</v>
      </c>
      <c r="C26" s="79" t="s">
        <v>46</v>
      </c>
      <c r="D26" s="10" t="s">
        <v>32</v>
      </c>
      <c r="E26" s="85">
        <v>91</v>
      </c>
      <c r="F26" s="90">
        <v>450000</v>
      </c>
      <c r="G26" s="89">
        <f t="shared" si="1"/>
        <v>40950000</v>
      </c>
      <c r="H26" s="99">
        <v>2137354</v>
      </c>
      <c r="I26" s="89">
        <f t="shared" si="2"/>
        <v>194499214</v>
      </c>
      <c r="J26" s="90">
        <v>420000</v>
      </c>
      <c r="K26" s="89">
        <f t="shared" si="3"/>
        <v>38220000</v>
      </c>
      <c r="L26" s="90">
        <v>570000</v>
      </c>
      <c r="M26" s="89">
        <f t="shared" si="4"/>
        <v>51870000</v>
      </c>
      <c r="N26" s="89"/>
      <c r="O26" s="98"/>
      <c r="P26" s="89"/>
      <c r="Q26" s="102"/>
      <c r="R26" s="103"/>
      <c r="S26" s="101"/>
      <c r="T26" s="47"/>
      <c r="U26" s="47"/>
      <c r="V26" s="48"/>
      <c r="W26" s="67" t="e">
        <f t="shared" si="5"/>
        <v>#NUM!</v>
      </c>
      <c r="X26" s="46" t="s">
        <v>13</v>
      </c>
      <c r="Y26" s="20" t="e">
        <f t="shared" si="6"/>
        <v>#NUM!</v>
      </c>
      <c r="Z26" s="54" t="e">
        <f t="shared" si="7"/>
        <v>#NUM!</v>
      </c>
      <c r="AA26" s="54" t="e">
        <f t="shared" si="8"/>
        <v>#NUM!</v>
      </c>
      <c r="AB26" s="55" t="e">
        <f t="shared" si="0"/>
        <v>#NUM!</v>
      </c>
      <c r="AC26" s="27"/>
      <c r="AD26" s="27"/>
      <c r="AE26" s="27"/>
      <c r="AF26" s="48">
        <f t="shared" si="9"/>
        <v>894339</v>
      </c>
      <c r="AG26" s="48">
        <f t="shared" si="10"/>
        <v>831207</v>
      </c>
      <c r="AH26" s="48">
        <f t="shared" si="11"/>
        <v>1725546</v>
      </c>
      <c r="AI26" s="48">
        <f t="shared" si="12"/>
        <v>63132</v>
      </c>
      <c r="AJ26" s="102">
        <v>450000</v>
      </c>
      <c r="AK26" s="106">
        <v>2137354</v>
      </c>
      <c r="AL26" s="104">
        <v>420000</v>
      </c>
      <c r="AM26" s="104">
        <v>570000</v>
      </c>
      <c r="AN26" s="107">
        <f>ROUND(AVERAGE(AJ26,AL26,AM26),0)</f>
        <v>480000</v>
      </c>
      <c r="AO26" s="107">
        <f>ROUND(MEDIAN(AJ26,AL26,AM26),0)</f>
        <v>450000</v>
      </c>
      <c r="AP26" s="107">
        <f>ROUND(GEOMEAN(AJ26,AL26,AM26),0)</f>
        <v>475823</v>
      </c>
      <c r="AQ26" s="43">
        <v>162482</v>
      </c>
      <c r="AR26" s="54">
        <f t="shared" si="13"/>
        <v>170769</v>
      </c>
      <c r="AS26" s="48">
        <f t="shared" si="14"/>
        <v>749625</v>
      </c>
      <c r="AT26" s="48">
        <f t="shared" si="15"/>
        <v>789234</v>
      </c>
      <c r="AU26" s="48">
        <f t="shared" si="16"/>
        <v>1538859</v>
      </c>
      <c r="AV26" s="48">
        <f t="shared" si="17"/>
        <v>-39609</v>
      </c>
      <c r="AW26" s="102">
        <v>450000</v>
      </c>
      <c r="AX26" s="108">
        <v>2137354</v>
      </c>
      <c r="AY26" s="102">
        <v>420000</v>
      </c>
      <c r="AZ26" s="102">
        <v>570000</v>
      </c>
      <c r="BA26" s="102">
        <f t="shared" si="18"/>
        <v>170769</v>
      </c>
      <c r="BB26" s="107">
        <f t="shared" si="22"/>
        <v>402692</v>
      </c>
      <c r="BC26" s="107">
        <f t="shared" si="23"/>
        <v>435000</v>
      </c>
      <c r="BD26" s="107">
        <f t="shared" si="24"/>
        <v>368287</v>
      </c>
    </row>
    <row r="27" spans="2:56" x14ac:dyDescent="0.2">
      <c r="B27" s="76">
        <v>15</v>
      </c>
      <c r="C27" s="79" t="s">
        <v>47</v>
      </c>
      <c r="D27" s="10" t="s">
        <v>32</v>
      </c>
      <c r="E27" s="85">
        <v>6</v>
      </c>
      <c r="F27" s="90">
        <v>3800000</v>
      </c>
      <c r="G27" s="89">
        <f t="shared" si="1"/>
        <v>22800000</v>
      </c>
      <c r="H27" s="90">
        <v>1899870</v>
      </c>
      <c r="I27" s="89">
        <f t="shared" si="2"/>
        <v>11399220</v>
      </c>
      <c r="J27" s="90">
        <v>3800000</v>
      </c>
      <c r="K27" s="89">
        <f t="shared" si="3"/>
        <v>22800000</v>
      </c>
      <c r="L27" s="90">
        <v>2100000</v>
      </c>
      <c r="M27" s="89">
        <f t="shared" si="4"/>
        <v>12600000</v>
      </c>
      <c r="N27" s="89"/>
      <c r="O27" s="98"/>
      <c r="P27" s="89"/>
      <c r="Q27" s="102"/>
      <c r="R27" s="103"/>
      <c r="S27" s="101"/>
      <c r="T27" s="47"/>
      <c r="U27" s="47"/>
      <c r="V27" s="48"/>
      <c r="W27" s="67" t="e">
        <f t="shared" si="5"/>
        <v>#NUM!</v>
      </c>
      <c r="X27" s="46" t="s">
        <v>13</v>
      </c>
      <c r="Y27" s="20" t="e">
        <f t="shared" si="6"/>
        <v>#NUM!</v>
      </c>
      <c r="Z27" s="54" t="e">
        <f t="shared" si="7"/>
        <v>#NUM!</v>
      </c>
      <c r="AA27" s="54" t="e">
        <f t="shared" si="8"/>
        <v>#NUM!</v>
      </c>
      <c r="AB27" s="55" t="e">
        <f t="shared" si="0"/>
        <v>#NUM!</v>
      </c>
      <c r="AC27" s="27"/>
      <c r="AD27" s="27"/>
      <c r="AE27" s="27"/>
      <c r="AF27" s="48">
        <f t="shared" si="9"/>
        <v>2899968</v>
      </c>
      <c r="AG27" s="48">
        <f t="shared" si="10"/>
        <v>1042475</v>
      </c>
      <c r="AH27" s="48">
        <f t="shared" si="11"/>
        <v>3942443</v>
      </c>
      <c r="AI27" s="48">
        <f t="shared" si="12"/>
        <v>1857493</v>
      </c>
      <c r="AJ27" s="102">
        <v>3800000</v>
      </c>
      <c r="AK27" s="104">
        <v>1899870</v>
      </c>
      <c r="AL27" s="104">
        <v>3800000</v>
      </c>
      <c r="AM27" s="104">
        <v>2100000</v>
      </c>
      <c r="AN27" s="107">
        <f>ROUND(AVERAGE(AJ27,AK27,AL27,AM27),0)</f>
        <v>2899968</v>
      </c>
      <c r="AO27" s="107">
        <f>ROUND(MEDIAN(AJ27,AK27,AL27,AM27),0)</f>
        <v>2950000</v>
      </c>
      <c r="AP27" s="107">
        <f>ROUND(GEOMEAN(AJ27,AK27,AL27,AM27),0)</f>
        <v>2755038</v>
      </c>
      <c r="AQ27" s="43">
        <v>538586</v>
      </c>
      <c r="AR27" s="54">
        <f t="shared" si="13"/>
        <v>566054</v>
      </c>
      <c r="AS27" s="48">
        <f t="shared" si="14"/>
        <v>2433185</v>
      </c>
      <c r="AT27" s="48">
        <f t="shared" si="15"/>
        <v>1380035</v>
      </c>
      <c r="AU27" s="48">
        <f t="shared" si="16"/>
        <v>3813220</v>
      </c>
      <c r="AV27" s="48">
        <f t="shared" si="17"/>
        <v>1053150</v>
      </c>
      <c r="AW27" s="102">
        <v>3800000</v>
      </c>
      <c r="AX27" s="102">
        <v>1899870</v>
      </c>
      <c r="AY27" s="102">
        <v>3800000</v>
      </c>
      <c r="AZ27" s="102">
        <v>2100000</v>
      </c>
      <c r="BA27" s="102">
        <f t="shared" si="18"/>
        <v>566054</v>
      </c>
      <c r="BB27" s="107">
        <f>ROUND(AVERAGE(AW27,AX27,AY27,AZ27,BA27),0)</f>
        <v>2433185</v>
      </c>
      <c r="BC27" s="107">
        <f>ROUND(MEDIAN(AW27,AX27,AY27,AZ27,BA27),0)</f>
        <v>2100000</v>
      </c>
      <c r="BD27" s="107">
        <f>ROUND(GEOMEAN(AW27,AX27,AY27,AZ27,BA27),0)</f>
        <v>2007584</v>
      </c>
    </row>
    <row r="28" spans="2:56" x14ac:dyDescent="0.2">
      <c r="B28" s="76">
        <v>16</v>
      </c>
      <c r="C28" s="79" t="s">
        <v>48</v>
      </c>
      <c r="D28" s="10" t="s">
        <v>32</v>
      </c>
      <c r="E28" s="85">
        <v>3</v>
      </c>
      <c r="F28" s="90">
        <v>4500000</v>
      </c>
      <c r="G28" s="89">
        <f t="shared" si="1"/>
        <v>13500000</v>
      </c>
      <c r="H28" s="99">
        <v>9974318</v>
      </c>
      <c r="I28" s="89">
        <f t="shared" si="2"/>
        <v>29922954</v>
      </c>
      <c r="J28" s="90">
        <v>3000000</v>
      </c>
      <c r="K28" s="89">
        <f t="shared" si="3"/>
        <v>9000000</v>
      </c>
      <c r="L28" s="90">
        <v>1950000</v>
      </c>
      <c r="M28" s="89">
        <f t="shared" si="4"/>
        <v>5850000</v>
      </c>
      <c r="N28" s="89"/>
      <c r="O28" s="98"/>
      <c r="P28" s="89"/>
      <c r="Q28" s="102"/>
      <c r="R28" s="103"/>
      <c r="S28" s="101"/>
      <c r="T28" s="47"/>
      <c r="U28" s="47"/>
      <c r="V28" s="48"/>
      <c r="W28" s="67" t="e">
        <f t="shared" si="5"/>
        <v>#NUM!</v>
      </c>
      <c r="X28" s="46" t="s">
        <v>13</v>
      </c>
      <c r="Y28" s="20" t="e">
        <f t="shared" si="6"/>
        <v>#NUM!</v>
      </c>
      <c r="Z28" s="54" t="e">
        <f t="shared" si="7"/>
        <v>#NUM!</v>
      </c>
      <c r="AA28" s="54" t="e">
        <f t="shared" si="8"/>
        <v>#NUM!</v>
      </c>
      <c r="AB28" s="55" t="e">
        <f t="shared" si="0"/>
        <v>#NUM!</v>
      </c>
      <c r="AC28" s="27"/>
      <c r="AD28" s="27"/>
      <c r="AE28" s="27"/>
      <c r="AF28" s="48">
        <f t="shared" si="9"/>
        <v>4856080</v>
      </c>
      <c r="AG28" s="48">
        <f t="shared" si="10"/>
        <v>3569010</v>
      </c>
      <c r="AH28" s="48">
        <f t="shared" si="11"/>
        <v>8425090</v>
      </c>
      <c r="AI28" s="48">
        <f t="shared" si="12"/>
        <v>1287070</v>
      </c>
      <c r="AJ28" s="102">
        <v>4500000</v>
      </c>
      <c r="AK28" s="106">
        <v>9974318</v>
      </c>
      <c r="AL28" s="104">
        <v>3000000</v>
      </c>
      <c r="AM28" s="104">
        <v>1950000</v>
      </c>
      <c r="AN28" s="107">
        <f>ROUND(AVERAGE(AJ28,AL28,AM28),0)</f>
        <v>3150000</v>
      </c>
      <c r="AO28" s="107">
        <f>ROUND(MEDIAN(AJ28,AL28,AM28),0)</f>
        <v>3000000</v>
      </c>
      <c r="AP28" s="107">
        <f>ROUND(GEOMEAN(AJ28,AL28,AM28),0)</f>
        <v>2974789</v>
      </c>
      <c r="AQ28" s="43">
        <v>712491</v>
      </c>
      <c r="AR28" s="54">
        <f t="shared" si="13"/>
        <v>748828</v>
      </c>
      <c r="AS28" s="48">
        <f t="shared" si="14"/>
        <v>4034629</v>
      </c>
      <c r="AT28" s="48">
        <f t="shared" si="15"/>
        <v>3595452</v>
      </c>
      <c r="AU28" s="48">
        <f t="shared" si="16"/>
        <v>7630081</v>
      </c>
      <c r="AV28" s="48">
        <f t="shared" si="17"/>
        <v>439177</v>
      </c>
      <c r="AW28" s="102">
        <v>4500000</v>
      </c>
      <c r="AX28" s="108">
        <v>9974318</v>
      </c>
      <c r="AY28" s="102">
        <v>3000000</v>
      </c>
      <c r="AZ28" s="102">
        <v>1950000</v>
      </c>
      <c r="BA28" s="102">
        <f t="shared" si="18"/>
        <v>748828</v>
      </c>
      <c r="BB28" s="107">
        <f>ROUND(AVERAGE(AW28,AY28,AZ28,BA28),0)</f>
        <v>2549707</v>
      </c>
      <c r="BC28" s="107">
        <f>ROUND(MEDIAN(AW28,AY28,AZ28,BA28),0)</f>
        <v>2475000</v>
      </c>
      <c r="BD28" s="107">
        <f>ROUND(GEOMEAN(AW28,AY28,AZ28,BA28),0)</f>
        <v>2107112</v>
      </c>
    </row>
    <row r="29" spans="2:56" ht="20" x14ac:dyDescent="0.2">
      <c r="B29" s="76">
        <v>17</v>
      </c>
      <c r="C29" s="79" t="s">
        <v>49</v>
      </c>
      <c r="D29" s="10" t="s">
        <v>50</v>
      </c>
      <c r="E29" s="85">
        <v>444</v>
      </c>
      <c r="F29" s="90">
        <v>35000</v>
      </c>
      <c r="G29" s="89">
        <f t="shared" si="1"/>
        <v>15540000</v>
      </c>
      <c r="H29" s="90">
        <v>30892</v>
      </c>
      <c r="I29" s="89">
        <f t="shared" si="2"/>
        <v>13716048</v>
      </c>
      <c r="J29" s="90">
        <v>30000</v>
      </c>
      <c r="K29" s="89">
        <f t="shared" si="3"/>
        <v>13320000</v>
      </c>
      <c r="L29" s="90">
        <v>26000</v>
      </c>
      <c r="M29" s="89">
        <f t="shared" si="4"/>
        <v>11544000</v>
      </c>
      <c r="N29" s="89"/>
      <c r="O29" s="98"/>
      <c r="P29" s="89"/>
      <c r="Q29" s="102"/>
      <c r="R29" s="103"/>
      <c r="S29" s="101"/>
      <c r="T29" s="47"/>
      <c r="U29" s="47"/>
      <c r="V29" s="48"/>
      <c r="W29" s="67" t="e">
        <f t="shared" si="5"/>
        <v>#NUM!</v>
      </c>
      <c r="X29" s="46" t="s">
        <v>13</v>
      </c>
      <c r="Y29" s="20" t="e">
        <f t="shared" si="6"/>
        <v>#NUM!</v>
      </c>
      <c r="Z29" s="54" t="e">
        <f t="shared" si="7"/>
        <v>#NUM!</v>
      </c>
      <c r="AA29" s="54" t="e">
        <f t="shared" si="8"/>
        <v>#NUM!</v>
      </c>
      <c r="AB29" s="55" t="e">
        <f t="shared" si="0"/>
        <v>#NUM!</v>
      </c>
      <c r="AC29" s="27"/>
      <c r="AD29" s="27"/>
      <c r="AE29" s="27"/>
      <c r="AF29" s="48">
        <f t="shared" si="9"/>
        <v>30473</v>
      </c>
      <c r="AG29" s="48">
        <f t="shared" si="10"/>
        <v>3692</v>
      </c>
      <c r="AH29" s="48">
        <f t="shared" si="11"/>
        <v>34165</v>
      </c>
      <c r="AI29" s="48">
        <f t="shared" si="12"/>
        <v>26781</v>
      </c>
      <c r="AJ29" s="105">
        <v>35000</v>
      </c>
      <c r="AK29" s="104">
        <v>30892</v>
      </c>
      <c r="AL29" s="104">
        <v>30000</v>
      </c>
      <c r="AM29" s="106">
        <v>26000</v>
      </c>
      <c r="AQ29" s="43">
        <v>8846</v>
      </c>
      <c r="AR29" s="54">
        <f t="shared" si="13"/>
        <v>9297</v>
      </c>
      <c r="AS29" s="48">
        <f t="shared" si="14"/>
        <v>26238</v>
      </c>
      <c r="AT29" s="48">
        <f t="shared" si="15"/>
        <v>9995</v>
      </c>
      <c r="AU29" s="48">
        <f t="shared" si="16"/>
        <v>36233</v>
      </c>
      <c r="AV29" s="48">
        <f t="shared" si="17"/>
        <v>16243</v>
      </c>
      <c r="AW29" s="102">
        <v>35000</v>
      </c>
      <c r="AX29" s="102">
        <v>30892</v>
      </c>
      <c r="AY29" s="102">
        <v>30000</v>
      </c>
      <c r="AZ29" s="102">
        <v>26000</v>
      </c>
      <c r="BA29" s="102">
        <f t="shared" si="18"/>
        <v>9297</v>
      </c>
      <c r="BB29" s="107">
        <f>ROUND(AVERAGE(AW29,AX29,AY29,AZ29,BA29),0)</f>
        <v>26238</v>
      </c>
      <c r="BC29" s="107">
        <f>ROUND(MEDIAN(AW29,AX29,AY29,AZ29,BA29),0)</f>
        <v>30000</v>
      </c>
      <c r="BD29" s="107">
        <f>ROUND(GEOMEAN(AW29,AX29,AY29,AZ29,BA29),0)</f>
        <v>23926</v>
      </c>
    </row>
    <row r="30" spans="2:56" x14ac:dyDescent="0.2">
      <c r="B30" s="76">
        <v>18</v>
      </c>
      <c r="C30" s="79" t="s">
        <v>51</v>
      </c>
      <c r="D30" s="10" t="s">
        <v>32</v>
      </c>
      <c r="E30" s="85">
        <v>6</v>
      </c>
      <c r="F30" s="90">
        <v>2700000</v>
      </c>
      <c r="G30" s="89">
        <f t="shared" si="1"/>
        <v>16200000</v>
      </c>
      <c r="H30" s="90">
        <v>2990742</v>
      </c>
      <c r="I30" s="89">
        <f t="shared" si="2"/>
        <v>17944452</v>
      </c>
      <c r="J30" s="90">
        <v>2700000</v>
      </c>
      <c r="K30" s="89">
        <f t="shared" si="3"/>
        <v>16200000</v>
      </c>
      <c r="L30" s="90">
        <v>2550000</v>
      </c>
      <c r="M30" s="89">
        <f t="shared" si="4"/>
        <v>15300000</v>
      </c>
      <c r="N30" s="89"/>
      <c r="O30" s="98"/>
      <c r="P30" s="89"/>
      <c r="Q30" s="102"/>
      <c r="R30" s="103"/>
      <c r="S30" s="101"/>
      <c r="T30" s="47"/>
      <c r="U30" s="47"/>
      <c r="V30" s="48"/>
      <c r="W30" s="67" t="e">
        <f t="shared" si="5"/>
        <v>#NUM!</v>
      </c>
      <c r="X30" s="46" t="s">
        <v>13</v>
      </c>
      <c r="Y30" s="20" t="e">
        <f t="shared" si="6"/>
        <v>#NUM!</v>
      </c>
      <c r="Z30" s="54" t="e">
        <f t="shared" si="7"/>
        <v>#NUM!</v>
      </c>
      <c r="AA30" s="54" t="e">
        <f t="shared" si="8"/>
        <v>#NUM!</v>
      </c>
      <c r="AB30" s="55" t="e">
        <f t="shared" si="0"/>
        <v>#NUM!</v>
      </c>
      <c r="AC30" s="27"/>
      <c r="AD30" s="27"/>
      <c r="AE30" s="27"/>
      <c r="AF30" s="48">
        <f t="shared" si="9"/>
        <v>2735186</v>
      </c>
      <c r="AG30" s="48">
        <f t="shared" si="10"/>
        <v>184462</v>
      </c>
      <c r="AH30" s="48">
        <f t="shared" si="11"/>
        <v>2919648</v>
      </c>
      <c r="AI30" s="48">
        <f t="shared" si="12"/>
        <v>2550724</v>
      </c>
      <c r="AJ30" s="102">
        <v>2700000</v>
      </c>
      <c r="AK30" s="106">
        <v>2990742</v>
      </c>
      <c r="AL30" s="104">
        <v>2700000</v>
      </c>
      <c r="AM30" s="106">
        <v>2550000</v>
      </c>
      <c r="AQ30" s="43">
        <v>961382</v>
      </c>
      <c r="AR30" s="54">
        <f t="shared" si="13"/>
        <v>1010412</v>
      </c>
      <c r="AS30" s="48">
        <f t="shared" si="14"/>
        <v>2390231</v>
      </c>
      <c r="AT30" s="48">
        <f t="shared" si="15"/>
        <v>787711</v>
      </c>
      <c r="AU30" s="48">
        <f t="shared" si="16"/>
        <v>3177942</v>
      </c>
      <c r="AV30" s="48">
        <f t="shared" si="17"/>
        <v>1602520</v>
      </c>
      <c r="AW30" s="102">
        <v>2700000</v>
      </c>
      <c r="AX30" s="102">
        <v>2990742</v>
      </c>
      <c r="AY30" s="102">
        <v>2700000</v>
      </c>
      <c r="AZ30" s="102">
        <v>2550000</v>
      </c>
      <c r="BA30" s="102">
        <f t="shared" si="18"/>
        <v>1010412</v>
      </c>
      <c r="BB30" s="107">
        <f>ROUND(AVERAGE(AW30,AX30,AY30,AZ30,BA30),0)</f>
        <v>2390231</v>
      </c>
      <c r="BC30" s="107">
        <f>ROUND(MEDIAN(AW30,AX30,AY30,AZ30,BA30),0)</f>
        <v>2700000</v>
      </c>
      <c r="BD30" s="107">
        <f>ROUND(GEOMEAN(AW30,AX30,AY30,AZ30,BA30),0)</f>
        <v>2238252</v>
      </c>
    </row>
    <row r="31" spans="2:56" ht="20" x14ac:dyDescent="0.2">
      <c r="B31" s="76">
        <v>19</v>
      </c>
      <c r="C31" s="79" t="s">
        <v>52</v>
      </c>
      <c r="D31" s="10" t="s">
        <v>38</v>
      </c>
      <c r="E31" s="85">
        <v>110</v>
      </c>
      <c r="F31" s="90">
        <v>90000</v>
      </c>
      <c r="G31" s="89">
        <f t="shared" si="1"/>
        <v>9900000</v>
      </c>
      <c r="H31" s="90">
        <v>86853</v>
      </c>
      <c r="I31" s="89">
        <f t="shared" si="2"/>
        <v>9553830</v>
      </c>
      <c r="J31" s="90">
        <v>85000</v>
      </c>
      <c r="K31" s="89">
        <f t="shared" si="3"/>
        <v>9350000</v>
      </c>
      <c r="L31" s="90">
        <v>101000</v>
      </c>
      <c r="M31" s="89">
        <f t="shared" si="4"/>
        <v>11110000</v>
      </c>
      <c r="N31" s="89"/>
      <c r="O31" s="98"/>
      <c r="P31" s="89"/>
      <c r="Q31" s="102"/>
      <c r="R31" s="103"/>
      <c r="S31" s="101"/>
      <c r="T31" s="47"/>
      <c r="U31" s="47"/>
      <c r="V31" s="48"/>
      <c r="W31" s="67" t="e">
        <f t="shared" si="5"/>
        <v>#NUM!</v>
      </c>
      <c r="X31" s="46" t="s">
        <v>13</v>
      </c>
      <c r="Y31" s="20" t="e">
        <f t="shared" si="6"/>
        <v>#NUM!</v>
      </c>
      <c r="Z31" s="54" t="e">
        <f t="shared" si="7"/>
        <v>#NUM!</v>
      </c>
      <c r="AA31" s="54" t="e">
        <f t="shared" si="8"/>
        <v>#NUM!</v>
      </c>
      <c r="AB31" s="55" t="e">
        <f t="shared" si="0"/>
        <v>#NUM!</v>
      </c>
      <c r="AC31" s="27"/>
      <c r="AD31" s="27"/>
      <c r="AE31" s="27"/>
      <c r="AF31" s="48">
        <f t="shared" si="9"/>
        <v>90713</v>
      </c>
      <c r="AG31" s="48">
        <f t="shared" si="10"/>
        <v>7162</v>
      </c>
      <c r="AH31" s="48">
        <f t="shared" si="11"/>
        <v>97875</v>
      </c>
      <c r="AI31" s="48">
        <f t="shared" si="12"/>
        <v>83551</v>
      </c>
      <c r="AJ31" s="102">
        <v>90000</v>
      </c>
      <c r="AK31" s="104">
        <v>86853</v>
      </c>
      <c r="AL31" s="104">
        <v>85000</v>
      </c>
      <c r="AM31" s="106">
        <v>101000</v>
      </c>
      <c r="AN31" s="107">
        <f>ROUND(AVERAGE(AJ31,AK31,AL31),0)</f>
        <v>87284</v>
      </c>
      <c r="AO31" s="107">
        <f>ROUND(MEDIAN(AJ31,AK31,AL31),0)</f>
        <v>86853</v>
      </c>
      <c r="AP31" s="107">
        <f>ROUND(GEOMEAN(AJ31,AK31,AL31),0)</f>
        <v>87260</v>
      </c>
      <c r="AQ31" s="43">
        <v>27859</v>
      </c>
      <c r="AR31" s="54">
        <f t="shared" si="13"/>
        <v>29280</v>
      </c>
      <c r="AS31" s="48">
        <f t="shared" si="14"/>
        <v>78427</v>
      </c>
      <c r="AT31" s="48">
        <f t="shared" si="15"/>
        <v>28165</v>
      </c>
      <c r="AU31" s="48">
        <f t="shared" si="16"/>
        <v>106592</v>
      </c>
      <c r="AV31" s="48">
        <f t="shared" si="17"/>
        <v>50262</v>
      </c>
      <c r="AW31" s="102">
        <v>90000</v>
      </c>
      <c r="AX31" s="102">
        <v>86853</v>
      </c>
      <c r="AY31" s="102">
        <v>85000</v>
      </c>
      <c r="AZ31" s="102">
        <v>101000</v>
      </c>
      <c r="BA31" s="102">
        <f t="shared" si="18"/>
        <v>29280</v>
      </c>
      <c r="BB31" s="107">
        <f>ROUND(AVERAGE(AW31,AX31,AY31,AZ31,BA31),0)</f>
        <v>78427</v>
      </c>
      <c r="BC31" s="107">
        <f>ROUND(MEDIAN(AW31,AX31,AY31,AZ31,BA31),0)</f>
        <v>86853</v>
      </c>
      <c r="BD31" s="107">
        <f>ROUND(GEOMEAN(AW31,AX31,AY31,AZ31,BA31),0)</f>
        <v>72222</v>
      </c>
    </row>
    <row r="32" spans="2:56" x14ac:dyDescent="0.2">
      <c r="B32" s="76">
        <v>20</v>
      </c>
      <c r="C32" s="79" t="s">
        <v>53</v>
      </c>
      <c r="D32" s="10" t="s">
        <v>32</v>
      </c>
      <c r="E32" s="85">
        <v>34</v>
      </c>
      <c r="F32" s="90">
        <v>75000</v>
      </c>
      <c r="G32" s="89">
        <f t="shared" si="1"/>
        <v>2550000</v>
      </c>
      <c r="H32" s="99">
        <v>290918</v>
      </c>
      <c r="I32" s="89">
        <f t="shared" si="2"/>
        <v>9891212</v>
      </c>
      <c r="J32" s="90">
        <v>65000</v>
      </c>
      <c r="K32" s="89">
        <f t="shared" si="3"/>
        <v>2210000</v>
      </c>
      <c r="L32" s="90">
        <v>98000</v>
      </c>
      <c r="M32" s="89">
        <f t="shared" si="4"/>
        <v>3332000</v>
      </c>
      <c r="N32" s="89"/>
      <c r="O32" s="98"/>
      <c r="P32" s="89"/>
      <c r="Q32" s="102"/>
      <c r="R32" s="103"/>
      <c r="S32" s="101"/>
      <c r="T32" s="47"/>
      <c r="U32" s="47"/>
      <c r="V32" s="48"/>
      <c r="W32" s="67" t="e">
        <f t="shared" si="5"/>
        <v>#NUM!</v>
      </c>
      <c r="X32" s="46" t="s">
        <v>13</v>
      </c>
      <c r="Y32" s="20" t="e">
        <f t="shared" si="6"/>
        <v>#NUM!</v>
      </c>
      <c r="Z32" s="54" t="e">
        <f t="shared" si="7"/>
        <v>#NUM!</v>
      </c>
      <c r="AA32" s="54" t="e">
        <f t="shared" si="8"/>
        <v>#NUM!</v>
      </c>
      <c r="AB32" s="55" t="e">
        <f t="shared" si="0"/>
        <v>#NUM!</v>
      </c>
      <c r="AC32" s="27"/>
      <c r="AD32" s="27"/>
      <c r="AE32" s="27"/>
      <c r="AF32" s="48">
        <f t="shared" si="9"/>
        <v>132230</v>
      </c>
      <c r="AG32" s="48">
        <f t="shared" si="10"/>
        <v>106691</v>
      </c>
      <c r="AH32" s="48">
        <f t="shared" si="11"/>
        <v>238921</v>
      </c>
      <c r="AI32" s="48">
        <f t="shared" si="12"/>
        <v>25539</v>
      </c>
      <c r="AJ32" s="102">
        <v>75000</v>
      </c>
      <c r="AK32" s="106">
        <v>290918</v>
      </c>
      <c r="AL32" s="104">
        <v>65000</v>
      </c>
      <c r="AM32" s="104">
        <v>98000</v>
      </c>
      <c r="AN32" s="107">
        <f>ROUND(AVERAGE(AJ32,AL32,AM32),0)</f>
        <v>79333</v>
      </c>
      <c r="AO32" s="107">
        <f>ROUND(MEDIAN(AJ32,AL32,AM32),0)</f>
        <v>75000</v>
      </c>
      <c r="AP32" s="107">
        <f>ROUND(GEOMEAN(AJ32,AL32,AM32),0)</f>
        <v>78175</v>
      </c>
      <c r="AQ32" s="43">
        <v>31504</v>
      </c>
      <c r="AR32" s="54">
        <f t="shared" si="13"/>
        <v>33111</v>
      </c>
      <c r="AS32" s="48">
        <f t="shared" si="14"/>
        <v>112406</v>
      </c>
      <c r="AT32" s="48">
        <f t="shared" si="15"/>
        <v>102480</v>
      </c>
      <c r="AU32" s="48">
        <f t="shared" si="16"/>
        <v>214886</v>
      </c>
      <c r="AV32" s="48">
        <f t="shared" si="17"/>
        <v>9926</v>
      </c>
      <c r="AW32" s="102">
        <v>75000</v>
      </c>
      <c r="AX32" s="108">
        <v>290918</v>
      </c>
      <c r="AY32" s="102">
        <v>65000</v>
      </c>
      <c r="AZ32" s="102">
        <v>98000</v>
      </c>
      <c r="BA32" s="102">
        <f t="shared" si="18"/>
        <v>33111</v>
      </c>
      <c r="BB32" s="107">
        <f t="shared" ref="BB32:BB33" si="25">ROUND(AVERAGE(AW32,AY32,AZ32,BA32),0)</f>
        <v>67778</v>
      </c>
      <c r="BC32" s="107">
        <f t="shared" ref="BC32:BC33" si="26">ROUND(MEDIAN(AW32,AY32,AZ32,BA32),0)</f>
        <v>70000</v>
      </c>
      <c r="BD32" s="107">
        <f t="shared" ref="BD32:BD33" si="27">ROUND(GEOMEAN(AW32,AY32,AZ32,BA32),0)</f>
        <v>63066</v>
      </c>
    </row>
    <row r="33" spans="2:56" x14ac:dyDescent="0.2">
      <c r="B33" s="76">
        <v>21</v>
      </c>
      <c r="C33" s="79" t="s">
        <v>54</v>
      </c>
      <c r="D33" s="10" t="s">
        <v>32</v>
      </c>
      <c r="E33" s="85">
        <v>48</v>
      </c>
      <c r="F33" s="90">
        <v>780000</v>
      </c>
      <c r="G33" s="89">
        <f t="shared" si="1"/>
        <v>37440000</v>
      </c>
      <c r="H33" s="99">
        <v>1139922</v>
      </c>
      <c r="I33" s="89">
        <f t="shared" si="2"/>
        <v>54716256</v>
      </c>
      <c r="J33" s="90">
        <v>750000</v>
      </c>
      <c r="K33" s="89">
        <f t="shared" si="3"/>
        <v>36000000</v>
      </c>
      <c r="L33" s="90">
        <v>340000</v>
      </c>
      <c r="M33" s="89">
        <f t="shared" si="4"/>
        <v>16320000</v>
      </c>
      <c r="N33" s="89"/>
      <c r="O33" s="98"/>
      <c r="P33" s="89"/>
      <c r="Q33" s="102"/>
      <c r="R33" s="103"/>
      <c r="S33" s="101"/>
      <c r="T33" s="47"/>
      <c r="U33" s="47"/>
      <c r="V33" s="48"/>
      <c r="W33" s="67" t="e">
        <f t="shared" si="5"/>
        <v>#NUM!</v>
      </c>
      <c r="X33" s="46" t="s">
        <v>13</v>
      </c>
      <c r="Y33" s="20" t="e">
        <f t="shared" si="6"/>
        <v>#NUM!</v>
      </c>
      <c r="Z33" s="54" t="e">
        <f t="shared" si="7"/>
        <v>#NUM!</v>
      </c>
      <c r="AA33" s="54" t="e">
        <f t="shared" si="8"/>
        <v>#NUM!</v>
      </c>
      <c r="AB33" s="55" t="e">
        <f t="shared" si="0"/>
        <v>#NUM!</v>
      </c>
      <c r="AC33" s="27"/>
      <c r="AD33" s="27"/>
      <c r="AE33" s="27"/>
      <c r="AF33" s="48">
        <f t="shared" si="9"/>
        <v>752481</v>
      </c>
      <c r="AG33" s="48">
        <f t="shared" si="10"/>
        <v>327116</v>
      </c>
      <c r="AH33" s="48">
        <f t="shared" si="11"/>
        <v>1079597</v>
      </c>
      <c r="AI33" s="48">
        <f t="shared" si="12"/>
        <v>425365</v>
      </c>
      <c r="AJ33" s="102">
        <v>780000</v>
      </c>
      <c r="AK33" s="106">
        <v>1139922</v>
      </c>
      <c r="AL33" s="104">
        <v>750000</v>
      </c>
      <c r="AM33" s="106">
        <v>340000</v>
      </c>
      <c r="AQ33" s="43">
        <v>90328</v>
      </c>
      <c r="AR33" s="54">
        <f t="shared" si="13"/>
        <v>94935</v>
      </c>
      <c r="AS33" s="48">
        <f t="shared" si="14"/>
        <v>620971</v>
      </c>
      <c r="AT33" s="48">
        <f t="shared" si="15"/>
        <v>408322</v>
      </c>
      <c r="AU33" s="48">
        <f t="shared" si="16"/>
        <v>1029293</v>
      </c>
      <c r="AV33" s="48">
        <f t="shared" si="17"/>
        <v>212649</v>
      </c>
      <c r="AW33" s="102">
        <v>780000</v>
      </c>
      <c r="AX33" s="108">
        <v>1139922</v>
      </c>
      <c r="AY33" s="102">
        <v>750000</v>
      </c>
      <c r="AZ33" s="102">
        <v>340000</v>
      </c>
      <c r="BA33" s="102">
        <f t="shared" si="18"/>
        <v>94935</v>
      </c>
      <c r="BB33" s="107">
        <f t="shared" si="25"/>
        <v>491234</v>
      </c>
      <c r="BC33" s="107">
        <f t="shared" si="26"/>
        <v>545000</v>
      </c>
      <c r="BD33" s="107">
        <f t="shared" si="27"/>
        <v>370694</v>
      </c>
    </row>
    <row r="34" spans="2:56" x14ac:dyDescent="0.2">
      <c r="B34" s="76">
        <v>22</v>
      </c>
      <c r="C34" s="79" t="s">
        <v>55</v>
      </c>
      <c r="D34" s="10" t="s">
        <v>32</v>
      </c>
      <c r="E34" s="85">
        <v>4330</v>
      </c>
      <c r="F34" s="90">
        <v>3500</v>
      </c>
      <c r="G34" s="89">
        <f t="shared" si="1"/>
        <v>15155000</v>
      </c>
      <c r="H34" s="90">
        <v>2950</v>
      </c>
      <c r="I34" s="89">
        <f t="shared" si="2"/>
        <v>12773500</v>
      </c>
      <c r="J34" s="90">
        <v>3500</v>
      </c>
      <c r="K34" s="89">
        <f t="shared" si="3"/>
        <v>15155000</v>
      </c>
      <c r="L34" s="90">
        <v>4500</v>
      </c>
      <c r="M34" s="89">
        <f t="shared" si="4"/>
        <v>19485000</v>
      </c>
      <c r="N34" s="89"/>
      <c r="O34" s="98"/>
      <c r="P34" s="89"/>
      <c r="Q34" s="102"/>
      <c r="R34" s="103"/>
      <c r="S34" s="101"/>
      <c r="T34" s="47"/>
      <c r="U34" s="47"/>
      <c r="V34" s="48"/>
      <c r="W34" s="67" t="e">
        <f t="shared" si="5"/>
        <v>#NUM!</v>
      </c>
      <c r="X34" s="46" t="s">
        <v>13</v>
      </c>
      <c r="Y34" s="20" t="e">
        <f t="shared" si="6"/>
        <v>#NUM!</v>
      </c>
      <c r="Z34" s="54" t="e">
        <f t="shared" si="7"/>
        <v>#NUM!</v>
      </c>
      <c r="AA34" s="54" t="e">
        <f t="shared" si="8"/>
        <v>#NUM!</v>
      </c>
      <c r="AB34" s="55" t="e">
        <f t="shared" si="0"/>
        <v>#NUM!</v>
      </c>
      <c r="AC34" s="27"/>
      <c r="AD34" s="27"/>
      <c r="AE34" s="27"/>
      <c r="AF34" s="48">
        <f t="shared" si="9"/>
        <v>3613</v>
      </c>
      <c r="AG34" s="48">
        <f t="shared" si="10"/>
        <v>646</v>
      </c>
      <c r="AH34" s="48">
        <f t="shared" si="11"/>
        <v>4259</v>
      </c>
      <c r="AI34" s="48">
        <f t="shared" si="12"/>
        <v>2967</v>
      </c>
      <c r="AJ34" s="102">
        <v>3500</v>
      </c>
      <c r="AK34" s="106">
        <v>2950</v>
      </c>
      <c r="AL34" s="104">
        <v>3500</v>
      </c>
      <c r="AM34" s="106">
        <v>4500</v>
      </c>
      <c r="AQ34" s="43">
        <v>1350</v>
      </c>
      <c r="AR34" s="54">
        <f t="shared" si="13"/>
        <v>1419</v>
      </c>
      <c r="AS34" s="48">
        <f t="shared" si="14"/>
        <v>3174</v>
      </c>
      <c r="AT34" s="48">
        <f t="shared" si="15"/>
        <v>1129</v>
      </c>
      <c r="AU34" s="48">
        <f t="shared" si="16"/>
        <v>4303</v>
      </c>
      <c r="AV34" s="48">
        <f t="shared" si="17"/>
        <v>2045</v>
      </c>
      <c r="AW34" s="102">
        <v>3500</v>
      </c>
      <c r="AX34" s="102">
        <v>2950</v>
      </c>
      <c r="AY34" s="102">
        <v>3500</v>
      </c>
      <c r="AZ34" s="108">
        <v>4500</v>
      </c>
      <c r="BA34" s="102">
        <f t="shared" si="18"/>
        <v>1419</v>
      </c>
      <c r="BB34" s="107">
        <f>ROUND(AVERAGE(AW34,AX34,AY34,BA34),0)</f>
        <v>2842</v>
      </c>
      <c r="BC34" s="107">
        <f>ROUND(MEDIAN(AW34,AX34,AY34,BA34),0)</f>
        <v>3225</v>
      </c>
      <c r="BD34" s="107">
        <f>ROUND(GEOMEAN(AW34,AX34,AY34,BA34),0)</f>
        <v>2676</v>
      </c>
    </row>
    <row r="35" spans="2:56" x14ac:dyDescent="0.2">
      <c r="B35" s="76">
        <v>23</v>
      </c>
      <c r="C35" s="79" t="s">
        <v>56</v>
      </c>
      <c r="D35" s="10" t="s">
        <v>32</v>
      </c>
      <c r="E35" s="85">
        <v>34</v>
      </c>
      <c r="F35" s="90">
        <v>120000</v>
      </c>
      <c r="G35" s="89">
        <f t="shared" si="1"/>
        <v>4080000</v>
      </c>
      <c r="H35" s="90">
        <v>168343</v>
      </c>
      <c r="I35" s="89">
        <f t="shared" si="2"/>
        <v>5723662</v>
      </c>
      <c r="J35" s="90">
        <v>90000</v>
      </c>
      <c r="K35" s="89">
        <f t="shared" si="3"/>
        <v>3060000</v>
      </c>
      <c r="L35" s="90">
        <v>160000</v>
      </c>
      <c r="M35" s="89">
        <f t="shared" si="4"/>
        <v>5440000</v>
      </c>
      <c r="N35" s="89"/>
      <c r="O35" s="98"/>
      <c r="P35" s="89"/>
      <c r="Q35" s="102"/>
      <c r="R35" s="103"/>
      <c r="S35" s="101"/>
      <c r="T35" s="47"/>
      <c r="U35" s="47"/>
      <c r="V35" s="48"/>
      <c r="W35" s="67" t="e">
        <f t="shared" si="5"/>
        <v>#NUM!</v>
      </c>
      <c r="X35" s="46" t="s">
        <v>13</v>
      </c>
      <c r="Y35" s="20" t="e">
        <f t="shared" si="6"/>
        <v>#NUM!</v>
      </c>
      <c r="Z35" s="54" t="e">
        <f t="shared" si="7"/>
        <v>#NUM!</v>
      </c>
      <c r="AA35" s="54" t="e">
        <f t="shared" si="8"/>
        <v>#NUM!</v>
      </c>
      <c r="AB35" s="55" t="e">
        <f t="shared" si="0"/>
        <v>#NUM!</v>
      </c>
      <c r="AC35" s="27"/>
      <c r="AD35" s="27"/>
      <c r="AE35" s="27"/>
      <c r="AF35" s="48">
        <f t="shared" si="9"/>
        <v>134586</v>
      </c>
      <c r="AG35" s="48">
        <f t="shared" si="10"/>
        <v>36451</v>
      </c>
      <c r="AH35" s="48">
        <f t="shared" si="11"/>
        <v>171037</v>
      </c>
      <c r="AI35" s="48">
        <f t="shared" si="12"/>
        <v>98135</v>
      </c>
      <c r="AJ35" s="102">
        <v>120000</v>
      </c>
      <c r="AK35" s="104">
        <v>168343</v>
      </c>
      <c r="AL35" s="106">
        <v>90000</v>
      </c>
      <c r="AM35" s="104">
        <v>160000</v>
      </c>
      <c r="AQ35" s="43">
        <v>59314</v>
      </c>
      <c r="AR35" s="54">
        <f t="shared" si="13"/>
        <v>62339</v>
      </c>
      <c r="AS35" s="48">
        <f t="shared" si="14"/>
        <v>120136</v>
      </c>
      <c r="AT35" s="48">
        <f t="shared" si="15"/>
        <v>45171</v>
      </c>
      <c r="AU35" s="48">
        <f t="shared" si="16"/>
        <v>165307</v>
      </c>
      <c r="AV35" s="48">
        <f t="shared" si="17"/>
        <v>74965</v>
      </c>
      <c r="AW35" s="102">
        <v>120000</v>
      </c>
      <c r="AX35" s="108">
        <v>168343</v>
      </c>
      <c r="AY35" s="102">
        <v>90000</v>
      </c>
      <c r="AZ35" s="102">
        <v>160000</v>
      </c>
      <c r="BA35" s="102">
        <f t="shared" si="18"/>
        <v>62339</v>
      </c>
      <c r="BB35" s="107">
        <f>ROUND(AVERAGE(AW35,AY35,AZ35,BA35),0)</f>
        <v>108085</v>
      </c>
      <c r="BC35" s="107">
        <f>ROUND(MEDIAN(AW35,AY35,AZ35,BA35),0)</f>
        <v>105000</v>
      </c>
      <c r="BD35" s="107">
        <f>ROUND(GEOMEAN(AW35,AY35,AZ35,BA35),0)</f>
        <v>101877</v>
      </c>
    </row>
    <row r="36" spans="2:56" ht="20" x14ac:dyDescent="0.2">
      <c r="B36" s="76">
        <v>24</v>
      </c>
      <c r="C36" s="79" t="s">
        <v>57</v>
      </c>
      <c r="D36" s="10" t="s">
        <v>50</v>
      </c>
      <c r="E36" s="85">
        <v>126</v>
      </c>
      <c r="F36" s="90">
        <v>25000</v>
      </c>
      <c r="G36" s="89">
        <f t="shared" si="1"/>
        <v>3150000</v>
      </c>
      <c r="H36" s="90">
        <v>27878</v>
      </c>
      <c r="I36" s="89">
        <f t="shared" si="2"/>
        <v>3512628</v>
      </c>
      <c r="J36" s="90">
        <v>18000</v>
      </c>
      <c r="K36" s="89">
        <f t="shared" si="3"/>
        <v>2268000</v>
      </c>
      <c r="L36" s="90">
        <v>21000</v>
      </c>
      <c r="M36" s="89">
        <f t="shared" si="4"/>
        <v>2646000</v>
      </c>
      <c r="N36" s="89"/>
      <c r="O36" s="98"/>
      <c r="P36" s="89"/>
      <c r="Q36" s="102"/>
      <c r="R36" s="103"/>
      <c r="S36" s="101"/>
      <c r="T36" s="47"/>
      <c r="U36" s="47"/>
      <c r="V36" s="48"/>
      <c r="W36" s="67" t="e">
        <f t="shared" si="5"/>
        <v>#NUM!</v>
      </c>
      <c r="X36" s="46" t="s">
        <v>13</v>
      </c>
      <c r="Y36" s="20" t="e">
        <f t="shared" si="6"/>
        <v>#NUM!</v>
      </c>
      <c r="Z36" s="54" t="e">
        <f t="shared" si="7"/>
        <v>#NUM!</v>
      </c>
      <c r="AA36" s="54" t="e">
        <f t="shared" si="8"/>
        <v>#NUM!</v>
      </c>
      <c r="AB36" s="55" t="e">
        <f t="shared" si="0"/>
        <v>#NUM!</v>
      </c>
      <c r="AC36" s="27"/>
      <c r="AD36" s="27"/>
      <c r="AE36" s="27"/>
      <c r="AF36" s="48">
        <f t="shared" si="9"/>
        <v>22970</v>
      </c>
      <c r="AG36" s="48">
        <f t="shared" si="10"/>
        <v>4351</v>
      </c>
      <c r="AH36" s="48">
        <f t="shared" si="11"/>
        <v>27321</v>
      </c>
      <c r="AI36" s="48">
        <f t="shared" si="12"/>
        <v>18619</v>
      </c>
      <c r="AJ36" s="102">
        <v>25000</v>
      </c>
      <c r="AK36" s="106">
        <v>27878</v>
      </c>
      <c r="AL36" s="106">
        <v>18000</v>
      </c>
      <c r="AM36" s="104">
        <v>21000</v>
      </c>
      <c r="AQ36" s="43">
        <v>5770</v>
      </c>
      <c r="AR36" s="54">
        <f t="shared" si="13"/>
        <v>6064</v>
      </c>
      <c r="AS36" s="48">
        <f t="shared" si="14"/>
        <v>19588</v>
      </c>
      <c r="AT36" s="48">
        <f t="shared" si="15"/>
        <v>8447</v>
      </c>
      <c r="AU36" s="48">
        <f t="shared" si="16"/>
        <v>28035</v>
      </c>
      <c r="AV36" s="48">
        <f t="shared" si="17"/>
        <v>11141</v>
      </c>
      <c r="AW36" s="102">
        <v>25000</v>
      </c>
      <c r="AX36" s="102">
        <v>27878</v>
      </c>
      <c r="AY36" s="102">
        <v>18000</v>
      </c>
      <c r="AZ36" s="102">
        <v>21000</v>
      </c>
      <c r="BA36" s="102">
        <f t="shared" si="18"/>
        <v>6064</v>
      </c>
      <c r="BB36" s="107">
        <f>ROUND(AVERAGE(AW36,AX36,AY36,AZ36,BA36),0)</f>
        <v>19588</v>
      </c>
      <c r="BC36" s="107">
        <f>ROUND(MEDIAN(AW36,AX36,AY36,AZ36,BA36),0)</f>
        <v>21000</v>
      </c>
      <c r="BD36" s="107">
        <f>ROUND(GEOMEAN(AW36,AX36,AY36,AZ36,BA36),0)</f>
        <v>17406</v>
      </c>
    </row>
    <row r="37" spans="2:56" x14ac:dyDescent="0.2">
      <c r="B37" s="76">
        <v>25</v>
      </c>
      <c r="C37" s="79" t="s">
        <v>58</v>
      </c>
      <c r="D37" s="10" t="s">
        <v>32</v>
      </c>
      <c r="E37" s="85">
        <v>2802</v>
      </c>
      <c r="F37" s="90">
        <v>28000</v>
      </c>
      <c r="G37" s="89">
        <f t="shared" si="1"/>
        <v>78456000</v>
      </c>
      <c r="H37" s="99">
        <v>7837</v>
      </c>
      <c r="I37" s="89">
        <f t="shared" si="2"/>
        <v>21959274</v>
      </c>
      <c r="J37" s="90">
        <v>25000</v>
      </c>
      <c r="K37" s="89">
        <f t="shared" si="3"/>
        <v>70050000</v>
      </c>
      <c r="L37" s="90">
        <v>17500</v>
      </c>
      <c r="M37" s="89">
        <f t="shared" si="4"/>
        <v>49035000</v>
      </c>
      <c r="N37" s="89"/>
      <c r="O37" s="98"/>
      <c r="P37" s="89"/>
      <c r="Q37" s="102"/>
      <c r="R37" s="103"/>
      <c r="S37" s="101"/>
      <c r="T37" s="47"/>
      <c r="U37" s="47"/>
      <c r="V37" s="48"/>
      <c r="W37" s="67" t="e">
        <f t="shared" si="5"/>
        <v>#NUM!</v>
      </c>
      <c r="X37" s="46" t="s">
        <v>13</v>
      </c>
      <c r="Y37" s="20" t="e">
        <f t="shared" si="6"/>
        <v>#NUM!</v>
      </c>
      <c r="Z37" s="54" t="e">
        <f t="shared" si="7"/>
        <v>#NUM!</v>
      </c>
      <c r="AA37" s="54" t="e">
        <f t="shared" si="8"/>
        <v>#NUM!</v>
      </c>
      <c r="AB37" s="55" t="e">
        <f t="shared" si="0"/>
        <v>#NUM!</v>
      </c>
      <c r="AC37" s="27"/>
      <c r="AD37" s="27"/>
      <c r="AE37" s="27"/>
      <c r="AF37" s="48">
        <f t="shared" si="9"/>
        <v>19584</v>
      </c>
      <c r="AG37" s="48">
        <f t="shared" si="10"/>
        <v>8991</v>
      </c>
      <c r="AH37" s="48">
        <f t="shared" si="11"/>
        <v>28575</v>
      </c>
      <c r="AI37" s="48">
        <f t="shared" si="12"/>
        <v>10593</v>
      </c>
      <c r="AJ37" s="102">
        <v>28000</v>
      </c>
      <c r="AK37" s="106">
        <v>7837</v>
      </c>
      <c r="AL37" s="104">
        <v>25000</v>
      </c>
      <c r="AM37" s="104">
        <v>17500</v>
      </c>
      <c r="AN37" s="107">
        <f>ROUND(AVERAGE(AJ37,AL37,AM37),0)</f>
        <v>23500</v>
      </c>
      <c r="AO37" s="107">
        <f>ROUND(MEDIAN(AJ37,AL37,AM37),0)</f>
        <v>25000</v>
      </c>
      <c r="AP37" s="107">
        <f>ROUND(GEOMEAN(AJ37,AL37,AM37),0)</f>
        <v>23052</v>
      </c>
      <c r="AQ37" s="43">
        <v>5925</v>
      </c>
      <c r="AR37" s="54">
        <f t="shared" si="13"/>
        <v>6227</v>
      </c>
      <c r="AS37" s="48">
        <f t="shared" si="14"/>
        <v>16913</v>
      </c>
      <c r="AT37" s="48">
        <f t="shared" si="15"/>
        <v>9814</v>
      </c>
      <c r="AU37" s="48">
        <f t="shared" si="16"/>
        <v>26727</v>
      </c>
      <c r="AV37" s="48">
        <f t="shared" si="17"/>
        <v>7099</v>
      </c>
      <c r="AW37" s="108">
        <v>28000</v>
      </c>
      <c r="AX37" s="102">
        <v>7837</v>
      </c>
      <c r="AY37" s="102">
        <v>25000</v>
      </c>
      <c r="AZ37" s="102">
        <v>17500</v>
      </c>
      <c r="BA37" s="102">
        <f t="shared" si="18"/>
        <v>6227</v>
      </c>
      <c r="BB37" s="107">
        <f>ROUND(AVERAGE(AX37,AY37,AZ37,BA37),0)</f>
        <v>14141</v>
      </c>
      <c r="BC37" s="107">
        <f>ROUND(MEDIAN(AX37,AY37,AZ37,BA37),0)</f>
        <v>12669</v>
      </c>
      <c r="BD37" s="107">
        <f>ROUND(GEOMEAN(AX37,AY37,AZ37,BA37),0)</f>
        <v>12088</v>
      </c>
    </row>
    <row r="38" spans="2:56" x14ac:dyDescent="0.2">
      <c r="B38" s="76">
        <v>26</v>
      </c>
      <c r="C38" s="79" t="s">
        <v>59</v>
      </c>
      <c r="D38" s="10" t="s">
        <v>32</v>
      </c>
      <c r="E38" s="85">
        <v>183</v>
      </c>
      <c r="F38" s="99">
        <v>45000</v>
      </c>
      <c r="G38" s="89">
        <f t="shared" si="1"/>
        <v>8235000</v>
      </c>
      <c r="H38" s="90">
        <v>14249</v>
      </c>
      <c r="I38" s="89">
        <f t="shared" si="2"/>
        <v>2607567</v>
      </c>
      <c r="J38" s="90">
        <v>30000</v>
      </c>
      <c r="K38" s="89">
        <f t="shared" si="3"/>
        <v>5490000</v>
      </c>
      <c r="L38" s="90">
        <v>29000</v>
      </c>
      <c r="M38" s="89">
        <f t="shared" si="4"/>
        <v>5307000</v>
      </c>
      <c r="N38" s="89"/>
      <c r="O38" s="98"/>
      <c r="P38" s="89"/>
      <c r="Q38" s="102"/>
      <c r="R38" s="103"/>
      <c r="S38" s="101"/>
      <c r="T38" s="47"/>
      <c r="U38" s="47"/>
      <c r="V38" s="48"/>
      <c r="W38" s="67" t="e">
        <f t="shared" si="5"/>
        <v>#NUM!</v>
      </c>
      <c r="X38" s="46" t="s">
        <v>13</v>
      </c>
      <c r="Y38" s="20" t="e">
        <f t="shared" si="6"/>
        <v>#NUM!</v>
      </c>
      <c r="Z38" s="54" t="e">
        <f t="shared" si="7"/>
        <v>#NUM!</v>
      </c>
      <c r="AA38" s="54" t="e">
        <f t="shared" si="8"/>
        <v>#NUM!</v>
      </c>
      <c r="AB38" s="55" t="e">
        <f t="shared" si="0"/>
        <v>#NUM!</v>
      </c>
      <c r="AC38" s="27"/>
      <c r="AD38" s="27"/>
      <c r="AE38" s="27"/>
      <c r="AF38" s="48">
        <f t="shared" si="9"/>
        <v>29562</v>
      </c>
      <c r="AG38" s="48">
        <f t="shared" si="10"/>
        <v>12561</v>
      </c>
      <c r="AH38" s="48">
        <f t="shared" si="11"/>
        <v>42123</v>
      </c>
      <c r="AI38" s="48">
        <f t="shared" si="12"/>
        <v>17001</v>
      </c>
      <c r="AJ38" s="105">
        <v>45000</v>
      </c>
      <c r="AK38" s="106">
        <v>14249</v>
      </c>
      <c r="AL38" s="104">
        <v>30000</v>
      </c>
      <c r="AM38" s="104">
        <v>29000</v>
      </c>
      <c r="AQ38" s="43">
        <v>6583</v>
      </c>
      <c r="AR38" s="54">
        <f t="shared" si="13"/>
        <v>6919</v>
      </c>
      <c r="AS38" s="48">
        <f t="shared" si="14"/>
        <v>25034</v>
      </c>
      <c r="AT38" s="48">
        <f t="shared" si="15"/>
        <v>14862</v>
      </c>
      <c r="AU38" s="48">
        <f t="shared" si="16"/>
        <v>39896</v>
      </c>
      <c r="AV38" s="48">
        <f t="shared" si="17"/>
        <v>10172</v>
      </c>
      <c r="AW38" s="108">
        <v>45000</v>
      </c>
      <c r="AX38" s="102">
        <v>14249</v>
      </c>
      <c r="AY38" s="102">
        <v>30000</v>
      </c>
      <c r="AZ38" s="102">
        <v>29000</v>
      </c>
      <c r="BA38" s="102">
        <f t="shared" si="18"/>
        <v>6919</v>
      </c>
      <c r="BB38" s="107">
        <f>ROUND(AVERAGE(AX38,AY38,AZ38,BA38),0)</f>
        <v>20042</v>
      </c>
      <c r="BC38" s="107">
        <f>ROUND(MEDIAN(AX38,AY38,AZ38,BA38),0)</f>
        <v>21625</v>
      </c>
      <c r="BD38" s="107">
        <f>ROUND(GEOMEAN(AX38,AY38,AZ38,BA38),0)</f>
        <v>17113</v>
      </c>
    </row>
    <row r="39" spans="2:56" x14ac:dyDescent="0.2">
      <c r="B39" s="76">
        <v>27</v>
      </c>
      <c r="C39" s="79" t="s">
        <v>60</v>
      </c>
      <c r="D39" s="10" t="s">
        <v>32</v>
      </c>
      <c r="E39" s="85">
        <v>363</v>
      </c>
      <c r="F39" s="90">
        <v>35000</v>
      </c>
      <c r="G39" s="89">
        <f t="shared" si="1"/>
        <v>12705000</v>
      </c>
      <c r="H39" s="90">
        <v>11874</v>
      </c>
      <c r="I39" s="89">
        <f t="shared" si="2"/>
        <v>4310262</v>
      </c>
      <c r="J39" s="90">
        <v>25000</v>
      </c>
      <c r="K39" s="89">
        <f t="shared" si="3"/>
        <v>9075000</v>
      </c>
      <c r="L39" s="90">
        <v>26000</v>
      </c>
      <c r="M39" s="89">
        <f t="shared" si="4"/>
        <v>9438000</v>
      </c>
      <c r="N39" s="89"/>
      <c r="O39" s="98"/>
      <c r="P39" s="89"/>
      <c r="Q39" s="102"/>
      <c r="R39" s="103"/>
      <c r="S39" s="101"/>
      <c r="T39" s="47"/>
      <c r="U39" s="47"/>
      <c r="V39" s="48"/>
      <c r="W39" s="67" t="e">
        <f t="shared" si="5"/>
        <v>#NUM!</v>
      </c>
      <c r="X39" s="46" t="s">
        <v>13</v>
      </c>
      <c r="Y39" s="20" t="e">
        <f t="shared" si="6"/>
        <v>#NUM!</v>
      </c>
      <c r="Z39" s="54" t="e">
        <f t="shared" si="7"/>
        <v>#NUM!</v>
      </c>
      <c r="AA39" s="54" t="e">
        <f t="shared" si="8"/>
        <v>#NUM!</v>
      </c>
      <c r="AB39" s="55" t="e">
        <f t="shared" si="0"/>
        <v>#NUM!</v>
      </c>
      <c r="AC39" s="27"/>
      <c r="AD39" s="27"/>
      <c r="AE39" s="27"/>
      <c r="AF39" s="48">
        <f t="shared" si="9"/>
        <v>24469</v>
      </c>
      <c r="AG39" s="48">
        <f t="shared" si="10"/>
        <v>9525</v>
      </c>
      <c r="AH39" s="48">
        <f t="shared" si="11"/>
        <v>33994</v>
      </c>
      <c r="AI39" s="48">
        <f t="shared" si="12"/>
        <v>14944</v>
      </c>
      <c r="AJ39" s="105">
        <v>35000</v>
      </c>
      <c r="AK39" s="106">
        <v>11874</v>
      </c>
      <c r="AL39" s="104">
        <v>25000</v>
      </c>
      <c r="AM39" s="104">
        <v>26000</v>
      </c>
      <c r="AQ39" s="43">
        <v>5858</v>
      </c>
      <c r="AR39" s="54">
        <f t="shared" si="13"/>
        <v>6157</v>
      </c>
      <c r="AS39" s="48">
        <f t="shared" si="14"/>
        <v>20806</v>
      </c>
      <c r="AT39" s="48">
        <f t="shared" si="15"/>
        <v>11623</v>
      </c>
      <c r="AU39" s="48">
        <f t="shared" si="16"/>
        <v>32429</v>
      </c>
      <c r="AV39" s="48">
        <f t="shared" si="17"/>
        <v>9183</v>
      </c>
      <c r="AW39" s="108">
        <v>35000</v>
      </c>
      <c r="AX39" s="102">
        <v>11874</v>
      </c>
      <c r="AY39" s="102">
        <v>25000</v>
      </c>
      <c r="AZ39" s="102">
        <v>26000</v>
      </c>
      <c r="BA39" s="102">
        <f t="shared" si="18"/>
        <v>6157</v>
      </c>
      <c r="BB39" s="107">
        <f>ROUND(AVERAGE(AX39,AY39,AZ39,BA39),0)</f>
        <v>17258</v>
      </c>
      <c r="BC39" s="107">
        <f>ROUND(MEDIAN(AX39,AY39,AZ39,BA39),0)</f>
        <v>18437</v>
      </c>
      <c r="BD39" s="107">
        <f>ROUND(GEOMEAN(AX39,AY39,AZ39,BA39),0)</f>
        <v>14765</v>
      </c>
    </row>
    <row r="40" spans="2:56" ht="20" x14ac:dyDescent="0.2">
      <c r="B40" s="76">
        <v>28</v>
      </c>
      <c r="C40" s="79" t="s">
        <v>61</v>
      </c>
      <c r="D40" s="10" t="s">
        <v>32</v>
      </c>
      <c r="E40" s="85">
        <v>1405</v>
      </c>
      <c r="F40" s="90">
        <v>28000</v>
      </c>
      <c r="G40" s="89">
        <f t="shared" si="1"/>
        <v>39340000</v>
      </c>
      <c r="H40" s="99">
        <v>49872</v>
      </c>
      <c r="I40" s="89">
        <f t="shared" si="2"/>
        <v>70070160</v>
      </c>
      <c r="J40" s="90">
        <v>20000</v>
      </c>
      <c r="K40" s="89">
        <f t="shared" si="3"/>
        <v>28100000</v>
      </c>
      <c r="L40" s="90">
        <v>21500</v>
      </c>
      <c r="M40" s="89">
        <f t="shared" si="4"/>
        <v>30207500</v>
      </c>
      <c r="N40" s="89"/>
      <c r="O40" s="98"/>
      <c r="P40" s="89"/>
      <c r="Q40" s="102"/>
      <c r="R40" s="103"/>
      <c r="S40" s="101"/>
      <c r="T40" s="47"/>
      <c r="U40" s="47"/>
      <c r="V40" s="48"/>
      <c r="W40" s="67" t="e">
        <f t="shared" si="5"/>
        <v>#NUM!</v>
      </c>
      <c r="X40" s="46" t="s">
        <v>13</v>
      </c>
      <c r="Y40" s="20" t="e">
        <f t="shared" si="6"/>
        <v>#NUM!</v>
      </c>
      <c r="Z40" s="54" t="e">
        <f t="shared" si="7"/>
        <v>#NUM!</v>
      </c>
      <c r="AA40" s="54" t="e">
        <f t="shared" si="8"/>
        <v>#NUM!</v>
      </c>
      <c r="AB40" s="55" t="e">
        <f t="shared" si="0"/>
        <v>#NUM!</v>
      </c>
      <c r="AC40" s="27"/>
      <c r="AD40" s="27"/>
      <c r="AE40" s="27"/>
      <c r="AF40" s="48">
        <f t="shared" si="9"/>
        <v>29843</v>
      </c>
      <c r="AG40" s="48">
        <f t="shared" si="10"/>
        <v>13797</v>
      </c>
      <c r="AH40" s="48">
        <f t="shared" si="11"/>
        <v>43640</v>
      </c>
      <c r="AI40" s="48">
        <f t="shared" si="12"/>
        <v>16046</v>
      </c>
      <c r="AJ40" s="102">
        <v>28000</v>
      </c>
      <c r="AK40" s="106">
        <v>49872</v>
      </c>
      <c r="AL40" s="104">
        <v>20000</v>
      </c>
      <c r="AM40" s="104">
        <v>21500</v>
      </c>
      <c r="AN40" s="107">
        <f>ROUND(AVERAGE(AJ40,AL40,AM40),0)</f>
        <v>23167</v>
      </c>
      <c r="AO40" s="107">
        <f>ROUND(MEDIAN(AJ40,AL40,AM40),0)</f>
        <v>21500</v>
      </c>
      <c r="AP40" s="107">
        <f>ROUND(GEOMEAN(AJ40,AL40,AM40),0)</f>
        <v>22920</v>
      </c>
      <c r="AQ40" s="43">
        <v>7890</v>
      </c>
      <c r="AR40" s="54">
        <f t="shared" si="13"/>
        <v>8292</v>
      </c>
      <c r="AS40" s="48">
        <f t="shared" si="14"/>
        <v>25533</v>
      </c>
      <c r="AT40" s="48">
        <f t="shared" si="15"/>
        <v>15351</v>
      </c>
      <c r="AU40" s="48">
        <f t="shared" si="16"/>
        <v>40884</v>
      </c>
      <c r="AV40" s="48">
        <f t="shared" si="17"/>
        <v>10182</v>
      </c>
      <c r="AW40" s="102">
        <v>28000</v>
      </c>
      <c r="AX40" s="108">
        <v>49872</v>
      </c>
      <c r="AY40" s="102">
        <v>20000</v>
      </c>
      <c r="AZ40" s="102">
        <v>21500</v>
      </c>
      <c r="BA40" s="102">
        <f t="shared" si="18"/>
        <v>8292</v>
      </c>
      <c r="BB40" s="107">
        <f>ROUND(AVERAGE(AW40,AY40,AZ40,BA40),0)</f>
        <v>19448</v>
      </c>
      <c r="BC40" s="107">
        <f>ROUND(MEDIAN(AW40,AY40,AZ40,BA40),0)</f>
        <v>20750</v>
      </c>
      <c r="BD40" s="107">
        <f>ROUND(GEOMEAN(AW40,AY40,AZ40,BA40),0)</f>
        <v>17775</v>
      </c>
    </row>
    <row r="41" spans="2:56" x14ac:dyDescent="0.2">
      <c r="B41" s="76">
        <v>29</v>
      </c>
      <c r="C41" s="79" t="s">
        <v>62</v>
      </c>
      <c r="D41" s="10" t="s">
        <v>32</v>
      </c>
      <c r="E41" s="85">
        <v>345</v>
      </c>
      <c r="F41" s="90">
        <v>65000</v>
      </c>
      <c r="G41" s="89">
        <f t="shared" si="1"/>
        <v>22425000</v>
      </c>
      <c r="H41" s="99">
        <v>17424</v>
      </c>
      <c r="I41" s="89">
        <f t="shared" si="2"/>
        <v>6011280</v>
      </c>
      <c r="J41" s="90">
        <v>45000</v>
      </c>
      <c r="K41" s="89">
        <f t="shared" si="3"/>
        <v>15525000</v>
      </c>
      <c r="L41" s="90">
        <v>26000</v>
      </c>
      <c r="M41" s="89">
        <f t="shared" si="4"/>
        <v>8970000</v>
      </c>
      <c r="N41" s="89"/>
      <c r="O41" s="98"/>
      <c r="P41" s="89"/>
      <c r="Q41" s="102"/>
      <c r="R41" s="103"/>
      <c r="S41" s="101"/>
      <c r="T41" s="47"/>
      <c r="U41" s="47"/>
      <c r="V41" s="48"/>
      <c r="W41" s="67" t="e">
        <f t="shared" si="5"/>
        <v>#NUM!</v>
      </c>
      <c r="X41" s="46" t="s">
        <v>13</v>
      </c>
      <c r="Y41" s="20" t="e">
        <f t="shared" si="6"/>
        <v>#NUM!</v>
      </c>
      <c r="Z41" s="54" t="e">
        <f t="shared" si="7"/>
        <v>#NUM!</v>
      </c>
      <c r="AA41" s="54" t="e">
        <f t="shared" si="8"/>
        <v>#NUM!</v>
      </c>
      <c r="AB41" s="55" t="e">
        <f t="shared" si="0"/>
        <v>#NUM!</v>
      </c>
      <c r="AC41" s="27"/>
      <c r="AD41" s="27"/>
      <c r="AE41" s="27"/>
      <c r="AF41" s="48">
        <f t="shared" si="9"/>
        <v>38356</v>
      </c>
      <c r="AG41" s="48">
        <f t="shared" si="10"/>
        <v>21173</v>
      </c>
      <c r="AH41" s="48">
        <f t="shared" si="11"/>
        <v>59529</v>
      </c>
      <c r="AI41" s="48">
        <f t="shared" si="12"/>
        <v>17183</v>
      </c>
      <c r="AJ41" s="105">
        <v>65000</v>
      </c>
      <c r="AK41" s="104">
        <v>17424</v>
      </c>
      <c r="AL41" s="104">
        <v>45000</v>
      </c>
      <c r="AM41" s="104">
        <v>26000</v>
      </c>
      <c r="AN41" s="107">
        <f>ROUND(AVERAGE(AK41,AL41,AM41),0)</f>
        <v>29475</v>
      </c>
      <c r="AO41" s="107">
        <f>ROUND(MEDIAN(AK41,AL41,AM41),0)</f>
        <v>26000</v>
      </c>
      <c r="AP41" s="107">
        <f>ROUND(GEOMEAN(AK41,AL41,AM41),0)</f>
        <v>27318</v>
      </c>
      <c r="AQ41" s="43">
        <v>9152</v>
      </c>
      <c r="AR41" s="54">
        <f t="shared" si="13"/>
        <v>9619</v>
      </c>
      <c r="AS41" s="48">
        <f t="shared" si="14"/>
        <v>32609</v>
      </c>
      <c r="AT41" s="48">
        <f t="shared" si="15"/>
        <v>22391</v>
      </c>
      <c r="AU41" s="48">
        <f t="shared" si="16"/>
        <v>55000</v>
      </c>
      <c r="AV41" s="48">
        <f t="shared" si="17"/>
        <v>10218</v>
      </c>
      <c r="AW41" s="108">
        <v>65000</v>
      </c>
      <c r="AX41" s="102">
        <v>17424</v>
      </c>
      <c r="AY41" s="102">
        <v>45000</v>
      </c>
      <c r="AZ41" s="102">
        <v>26000</v>
      </c>
      <c r="BA41" s="102">
        <f t="shared" si="18"/>
        <v>9619</v>
      </c>
      <c r="BB41" s="107">
        <f>ROUND(AVERAGE(AX41,AY41,AZ41,BA41),0)</f>
        <v>24511</v>
      </c>
      <c r="BC41" s="107">
        <f>ROUND(MEDIAN(AX41,AY41,AZ41,BA41),0)</f>
        <v>21712</v>
      </c>
      <c r="BD41" s="107">
        <f>ROUND(GEOMEAN(AX41,AY41,AZ41,BA41),0)</f>
        <v>21043</v>
      </c>
    </row>
    <row r="42" spans="2:56" ht="20" x14ac:dyDescent="0.2">
      <c r="B42" s="76">
        <v>30</v>
      </c>
      <c r="C42" s="79" t="s">
        <v>63</v>
      </c>
      <c r="D42" s="10" t="s">
        <v>50</v>
      </c>
      <c r="E42" s="85">
        <v>22</v>
      </c>
      <c r="F42" s="90">
        <v>220000</v>
      </c>
      <c r="G42" s="89">
        <f t="shared" si="1"/>
        <v>4840000</v>
      </c>
      <c r="H42" s="90">
        <v>435058</v>
      </c>
      <c r="I42" s="89">
        <f t="shared" si="2"/>
        <v>9571276</v>
      </c>
      <c r="J42" s="90">
        <v>250000</v>
      </c>
      <c r="K42" s="89">
        <f t="shared" si="3"/>
        <v>5500000</v>
      </c>
      <c r="L42" s="90">
        <v>210000</v>
      </c>
      <c r="M42" s="89">
        <f t="shared" si="4"/>
        <v>4620000</v>
      </c>
      <c r="N42" s="89"/>
      <c r="O42" s="98"/>
      <c r="P42" s="89"/>
      <c r="Q42" s="102"/>
      <c r="R42" s="103"/>
      <c r="S42" s="101"/>
      <c r="T42" s="47"/>
      <c r="U42" s="47"/>
      <c r="V42" s="48"/>
      <c r="W42" s="67" t="e">
        <f t="shared" si="5"/>
        <v>#NUM!</v>
      </c>
      <c r="X42" s="46" t="s">
        <v>13</v>
      </c>
      <c r="Y42" s="20" t="e">
        <f t="shared" si="6"/>
        <v>#NUM!</v>
      </c>
      <c r="Z42" s="54" t="e">
        <f t="shared" si="7"/>
        <v>#NUM!</v>
      </c>
      <c r="AA42" s="54" t="e">
        <f t="shared" si="8"/>
        <v>#NUM!</v>
      </c>
      <c r="AB42" s="55" t="e">
        <f t="shared" si="0"/>
        <v>#NUM!</v>
      </c>
      <c r="AC42" s="27"/>
      <c r="AD42" s="27"/>
      <c r="AE42" s="27"/>
      <c r="AF42" s="48">
        <f t="shared" si="9"/>
        <v>278765</v>
      </c>
      <c r="AG42" s="48">
        <f t="shared" si="10"/>
        <v>105573</v>
      </c>
      <c r="AH42" s="48">
        <f t="shared" si="11"/>
        <v>384338</v>
      </c>
      <c r="AI42" s="48">
        <f t="shared" si="12"/>
        <v>173192</v>
      </c>
      <c r="AJ42" s="102">
        <v>220000</v>
      </c>
      <c r="AK42" s="106">
        <v>435058</v>
      </c>
      <c r="AL42" s="104">
        <v>250000</v>
      </c>
      <c r="AM42" s="104">
        <v>210000</v>
      </c>
      <c r="AN42" s="107">
        <f>ROUND(AVERAGE(AJ42,AL42,AM42),0)</f>
        <v>226667</v>
      </c>
      <c r="AO42" s="107">
        <f>ROUND(MEDIAN(AJ42,AL42,AM42),0)</f>
        <v>220000</v>
      </c>
      <c r="AP42" s="107">
        <f>ROUND(GEOMEAN(AJ42,AL42,AM42),0)</f>
        <v>226045</v>
      </c>
      <c r="AQ42" s="43">
        <v>49876</v>
      </c>
      <c r="AR42" s="54">
        <f t="shared" si="13"/>
        <v>52420</v>
      </c>
      <c r="AS42" s="48">
        <f t="shared" si="14"/>
        <v>233496</v>
      </c>
      <c r="AT42" s="48">
        <f t="shared" si="15"/>
        <v>136402</v>
      </c>
      <c r="AU42" s="48">
        <f t="shared" si="16"/>
        <v>369898</v>
      </c>
      <c r="AV42" s="48">
        <f t="shared" si="17"/>
        <v>97094</v>
      </c>
      <c r="AW42" s="102">
        <v>220000</v>
      </c>
      <c r="AX42" s="108">
        <v>435058</v>
      </c>
      <c r="AY42" s="102">
        <v>250000</v>
      </c>
      <c r="AZ42" s="102">
        <v>210000</v>
      </c>
      <c r="BA42" s="102">
        <f t="shared" si="18"/>
        <v>52420</v>
      </c>
      <c r="BB42" s="107">
        <f t="shared" ref="BB42:BB45" si="28">ROUND(AVERAGE(AW42,AY42,AZ42,BA42),0)</f>
        <v>183105</v>
      </c>
      <c r="BC42" s="107">
        <f t="shared" ref="BC42:BC45" si="29">ROUND(MEDIAN(AW42,AY42,AZ42,BA42),0)</f>
        <v>215000</v>
      </c>
      <c r="BD42" s="107">
        <f t="shared" ref="BD42:BD45" si="30">ROUND(GEOMEAN(AW42,AY42,AZ42,BA42),0)</f>
        <v>156863</v>
      </c>
    </row>
    <row r="43" spans="2:56" x14ac:dyDescent="0.2">
      <c r="B43" s="76">
        <v>31</v>
      </c>
      <c r="C43" s="79" t="s">
        <v>64</v>
      </c>
      <c r="D43" s="10" t="s">
        <v>32</v>
      </c>
      <c r="E43" s="85">
        <v>21</v>
      </c>
      <c r="F43" s="90">
        <v>280000</v>
      </c>
      <c r="G43" s="89">
        <f t="shared" si="1"/>
        <v>5880000</v>
      </c>
      <c r="H43" s="90">
        <v>402535</v>
      </c>
      <c r="I43" s="89">
        <f t="shared" si="2"/>
        <v>8453235</v>
      </c>
      <c r="J43" s="90">
        <v>320000</v>
      </c>
      <c r="K43" s="89">
        <f t="shared" si="3"/>
        <v>6720000</v>
      </c>
      <c r="L43" s="90">
        <v>180000</v>
      </c>
      <c r="M43" s="89">
        <f t="shared" si="4"/>
        <v>3780000</v>
      </c>
      <c r="N43" s="89"/>
      <c r="O43" s="98"/>
      <c r="P43" s="89"/>
      <c r="Q43" s="102"/>
      <c r="R43" s="103"/>
      <c r="S43" s="101"/>
      <c r="T43" s="47"/>
      <c r="U43" s="47"/>
      <c r="V43" s="48"/>
      <c r="W43" s="67" t="e">
        <f t="shared" si="5"/>
        <v>#NUM!</v>
      </c>
      <c r="X43" s="46" t="s">
        <v>13</v>
      </c>
      <c r="Y43" s="20" t="e">
        <f t="shared" si="6"/>
        <v>#NUM!</v>
      </c>
      <c r="Z43" s="54" t="e">
        <f t="shared" si="7"/>
        <v>#NUM!</v>
      </c>
      <c r="AA43" s="54" t="e">
        <f t="shared" si="8"/>
        <v>#NUM!</v>
      </c>
      <c r="AB43" s="55" t="e">
        <f t="shared" si="0"/>
        <v>#NUM!</v>
      </c>
      <c r="AC43" s="27"/>
      <c r="AD43" s="27"/>
      <c r="AE43" s="27"/>
      <c r="AF43" s="48">
        <f t="shared" si="9"/>
        <v>295634</v>
      </c>
      <c r="AG43" s="48">
        <f t="shared" si="10"/>
        <v>92443</v>
      </c>
      <c r="AH43" s="48">
        <f t="shared" si="11"/>
        <v>388077</v>
      </c>
      <c r="AI43" s="48">
        <f t="shared" si="12"/>
        <v>203191</v>
      </c>
      <c r="AJ43" s="102">
        <v>280000</v>
      </c>
      <c r="AK43" s="106">
        <v>402535</v>
      </c>
      <c r="AL43" s="104">
        <v>320000</v>
      </c>
      <c r="AM43" s="106">
        <v>180000</v>
      </c>
      <c r="AQ43" s="43">
        <v>64112</v>
      </c>
      <c r="AR43" s="54">
        <f t="shared" si="13"/>
        <v>67382</v>
      </c>
      <c r="AS43" s="48">
        <f t="shared" si="14"/>
        <v>249983</v>
      </c>
      <c r="AT43" s="48">
        <f t="shared" si="15"/>
        <v>129727</v>
      </c>
      <c r="AU43" s="48">
        <f t="shared" si="16"/>
        <v>379710</v>
      </c>
      <c r="AV43" s="48">
        <f t="shared" si="17"/>
        <v>120256</v>
      </c>
      <c r="AW43" s="102">
        <v>280000</v>
      </c>
      <c r="AX43" s="108">
        <v>402535</v>
      </c>
      <c r="AY43" s="102">
        <v>320000</v>
      </c>
      <c r="AZ43" s="102">
        <v>180000</v>
      </c>
      <c r="BA43" s="102">
        <f t="shared" si="18"/>
        <v>67382</v>
      </c>
      <c r="BB43" s="107">
        <f t="shared" si="28"/>
        <v>211846</v>
      </c>
      <c r="BC43" s="107">
        <f t="shared" si="29"/>
        <v>230000</v>
      </c>
      <c r="BD43" s="107">
        <f t="shared" si="30"/>
        <v>181565</v>
      </c>
    </row>
    <row r="44" spans="2:56" x14ac:dyDescent="0.2">
      <c r="B44" s="76">
        <v>32</v>
      </c>
      <c r="C44" s="79" t="s">
        <v>65</v>
      </c>
      <c r="D44" s="10" t="s">
        <v>32</v>
      </c>
      <c r="E44" s="85">
        <v>1080</v>
      </c>
      <c r="F44" s="90">
        <v>35000</v>
      </c>
      <c r="G44" s="89">
        <f t="shared" si="1"/>
        <v>37800000</v>
      </c>
      <c r="H44" s="90">
        <v>56759</v>
      </c>
      <c r="I44" s="89">
        <f t="shared" si="2"/>
        <v>61299720</v>
      </c>
      <c r="J44" s="90">
        <v>35000</v>
      </c>
      <c r="K44" s="89">
        <f t="shared" si="3"/>
        <v>37800000</v>
      </c>
      <c r="L44" s="90">
        <v>25000</v>
      </c>
      <c r="M44" s="89">
        <f t="shared" si="4"/>
        <v>27000000</v>
      </c>
      <c r="N44" s="89"/>
      <c r="O44" s="98"/>
      <c r="P44" s="89"/>
      <c r="Q44" s="102"/>
      <c r="R44" s="103"/>
      <c r="S44" s="101"/>
      <c r="T44" s="47"/>
      <c r="U44" s="47"/>
      <c r="V44" s="48"/>
      <c r="W44" s="67" t="e">
        <f t="shared" si="5"/>
        <v>#NUM!</v>
      </c>
      <c r="X44" s="46" t="s">
        <v>13</v>
      </c>
      <c r="Y44" s="20" t="e">
        <f t="shared" si="6"/>
        <v>#NUM!</v>
      </c>
      <c r="Z44" s="54" t="e">
        <f t="shared" si="7"/>
        <v>#NUM!</v>
      </c>
      <c r="AA44" s="54" t="e">
        <f t="shared" si="8"/>
        <v>#NUM!</v>
      </c>
      <c r="AB44" s="55" t="e">
        <f t="shared" si="0"/>
        <v>#NUM!</v>
      </c>
      <c r="AC44" s="27"/>
      <c r="AD44" s="27"/>
      <c r="AE44" s="27"/>
      <c r="AF44" s="48">
        <f t="shared" si="9"/>
        <v>37940</v>
      </c>
      <c r="AG44" s="48">
        <f t="shared" si="10"/>
        <v>13403</v>
      </c>
      <c r="AH44" s="48">
        <f t="shared" si="11"/>
        <v>51343</v>
      </c>
      <c r="AI44" s="48">
        <f t="shared" si="12"/>
        <v>24537</v>
      </c>
      <c r="AJ44" s="102">
        <v>35000</v>
      </c>
      <c r="AK44" s="106">
        <v>56759</v>
      </c>
      <c r="AL44" s="104">
        <v>35000</v>
      </c>
      <c r="AM44" s="104">
        <v>25000</v>
      </c>
      <c r="AN44" s="107">
        <f>ROUND(AVERAGE(AJ44,AL44,AM44),0)</f>
        <v>31667</v>
      </c>
      <c r="AO44" s="107">
        <f>ROUND(MEDIAN(AJ44,AL44,AM44),0)</f>
        <v>35000</v>
      </c>
      <c r="AP44" s="107">
        <f>ROUND(GEOMEAN(AJ44,AL44,AM44),0)</f>
        <v>31287</v>
      </c>
      <c r="AQ44" s="43">
        <v>8389</v>
      </c>
      <c r="AR44" s="54">
        <f t="shared" si="13"/>
        <v>8817</v>
      </c>
      <c r="AS44" s="48">
        <f t="shared" si="14"/>
        <v>32115</v>
      </c>
      <c r="AT44" s="48">
        <f t="shared" si="15"/>
        <v>17446</v>
      </c>
      <c r="AU44" s="48">
        <f t="shared" si="16"/>
        <v>49561</v>
      </c>
      <c r="AV44" s="48">
        <f t="shared" si="17"/>
        <v>14669</v>
      </c>
      <c r="AW44" s="102">
        <v>35000</v>
      </c>
      <c r="AX44" s="108">
        <v>56759</v>
      </c>
      <c r="AY44" s="102">
        <v>35000</v>
      </c>
      <c r="AZ44" s="102">
        <v>25000</v>
      </c>
      <c r="BA44" s="102">
        <f t="shared" si="18"/>
        <v>8817</v>
      </c>
      <c r="BB44" s="107">
        <f t="shared" si="28"/>
        <v>25954</v>
      </c>
      <c r="BC44" s="107">
        <f t="shared" si="29"/>
        <v>30000</v>
      </c>
      <c r="BD44" s="107">
        <f t="shared" si="30"/>
        <v>22796</v>
      </c>
    </row>
    <row r="45" spans="2:56" x14ac:dyDescent="0.2">
      <c r="B45" s="76">
        <v>33</v>
      </c>
      <c r="C45" s="79" t="s">
        <v>66</v>
      </c>
      <c r="D45" s="10" t="s">
        <v>32</v>
      </c>
      <c r="E45" s="85">
        <v>437</v>
      </c>
      <c r="F45" s="90">
        <v>90000</v>
      </c>
      <c r="G45" s="89">
        <f t="shared" si="1"/>
        <v>39330000</v>
      </c>
      <c r="H45" s="90">
        <v>118742</v>
      </c>
      <c r="I45" s="89">
        <f t="shared" si="2"/>
        <v>51890254</v>
      </c>
      <c r="J45" s="90">
        <v>85000</v>
      </c>
      <c r="K45" s="89">
        <f t="shared" si="3"/>
        <v>37145000</v>
      </c>
      <c r="L45" s="90">
        <v>95000</v>
      </c>
      <c r="M45" s="89">
        <f t="shared" si="4"/>
        <v>41515000</v>
      </c>
      <c r="N45" s="89"/>
      <c r="O45" s="98"/>
      <c r="P45" s="89"/>
      <c r="Q45" s="102"/>
      <c r="R45" s="103"/>
      <c r="S45" s="101"/>
      <c r="T45" s="47"/>
      <c r="U45" s="47"/>
      <c r="V45" s="48"/>
      <c r="W45" s="67" t="e">
        <f t="shared" si="5"/>
        <v>#NUM!</v>
      </c>
      <c r="X45" s="46" t="s">
        <v>13</v>
      </c>
      <c r="Y45" s="20" t="e">
        <f t="shared" si="6"/>
        <v>#NUM!</v>
      </c>
      <c r="Z45" s="54" t="e">
        <f t="shared" si="7"/>
        <v>#NUM!</v>
      </c>
      <c r="AA45" s="54" t="e">
        <f t="shared" si="8"/>
        <v>#NUM!</v>
      </c>
      <c r="AB45" s="55" t="e">
        <f t="shared" si="0"/>
        <v>#NUM!</v>
      </c>
      <c r="AC45" s="27"/>
      <c r="AD45" s="27"/>
      <c r="AE45" s="27"/>
      <c r="AF45" s="48">
        <f t="shared" si="9"/>
        <v>97186</v>
      </c>
      <c r="AG45" s="48">
        <f t="shared" si="10"/>
        <v>14940</v>
      </c>
      <c r="AH45" s="48">
        <f t="shared" si="11"/>
        <v>112126</v>
      </c>
      <c r="AI45" s="48">
        <f t="shared" si="12"/>
        <v>82246</v>
      </c>
      <c r="AJ45" s="102">
        <v>90000</v>
      </c>
      <c r="AK45" s="106">
        <v>118742</v>
      </c>
      <c r="AL45" s="104">
        <v>85000</v>
      </c>
      <c r="AM45" s="104">
        <v>95000</v>
      </c>
      <c r="AN45" s="107">
        <f>ROUND(AVERAGE(AJ45,AL45,AM45),0)</f>
        <v>90000</v>
      </c>
      <c r="AO45" s="107">
        <f>ROUND(MEDIAN(AJ45,AL45,AM45),0)</f>
        <v>90000</v>
      </c>
      <c r="AP45" s="107">
        <f>ROUND(GEOMEAN(AJ45,AL45,AM45),0)</f>
        <v>89907</v>
      </c>
      <c r="AQ45" s="43">
        <v>28118</v>
      </c>
      <c r="AR45" s="54">
        <f t="shared" si="13"/>
        <v>29552</v>
      </c>
      <c r="AS45" s="48">
        <f t="shared" si="14"/>
        <v>83659</v>
      </c>
      <c r="AT45" s="48">
        <f t="shared" si="15"/>
        <v>32898</v>
      </c>
      <c r="AU45" s="48">
        <f t="shared" si="16"/>
        <v>116557</v>
      </c>
      <c r="AV45" s="48">
        <f t="shared" si="17"/>
        <v>50761</v>
      </c>
      <c r="AW45" s="102">
        <v>90000</v>
      </c>
      <c r="AX45" s="108">
        <v>118742</v>
      </c>
      <c r="AY45" s="102">
        <v>85000</v>
      </c>
      <c r="AZ45" s="102">
        <v>95000</v>
      </c>
      <c r="BA45" s="102">
        <f t="shared" si="18"/>
        <v>29552</v>
      </c>
      <c r="BB45" s="107">
        <f t="shared" si="28"/>
        <v>74888</v>
      </c>
      <c r="BC45" s="107">
        <f t="shared" si="29"/>
        <v>87500</v>
      </c>
      <c r="BD45" s="107">
        <f t="shared" si="30"/>
        <v>68076</v>
      </c>
    </row>
    <row r="46" spans="2:56" x14ac:dyDescent="0.2">
      <c r="B46" s="76">
        <v>34</v>
      </c>
      <c r="C46" s="79" t="s">
        <v>67</v>
      </c>
      <c r="D46" s="10" t="s">
        <v>32</v>
      </c>
      <c r="E46" s="85">
        <v>3390</v>
      </c>
      <c r="F46" s="90">
        <v>9000</v>
      </c>
      <c r="G46" s="89">
        <f t="shared" si="1"/>
        <v>30510000</v>
      </c>
      <c r="H46" s="90">
        <v>5225</v>
      </c>
      <c r="I46" s="89">
        <f t="shared" si="2"/>
        <v>17712750</v>
      </c>
      <c r="J46" s="90">
        <v>8000</v>
      </c>
      <c r="K46" s="89">
        <f t="shared" si="3"/>
        <v>27120000</v>
      </c>
      <c r="L46" s="90">
        <v>9800</v>
      </c>
      <c r="M46" s="89">
        <f t="shared" si="4"/>
        <v>33222000</v>
      </c>
      <c r="N46" s="89"/>
      <c r="O46" s="98"/>
      <c r="P46" s="89"/>
      <c r="Q46" s="102"/>
      <c r="R46" s="103"/>
      <c r="S46" s="101"/>
      <c r="T46" s="47"/>
      <c r="U46" s="47"/>
      <c r="V46" s="48"/>
      <c r="W46" s="67" t="e">
        <f t="shared" si="5"/>
        <v>#NUM!</v>
      </c>
      <c r="X46" s="46" t="s">
        <v>13</v>
      </c>
      <c r="Y46" s="20" t="e">
        <f t="shared" si="6"/>
        <v>#NUM!</v>
      </c>
      <c r="Z46" s="54" t="e">
        <f t="shared" si="7"/>
        <v>#NUM!</v>
      </c>
      <c r="AA46" s="54" t="e">
        <f t="shared" si="8"/>
        <v>#NUM!</v>
      </c>
      <c r="AB46" s="55" t="e">
        <f t="shared" si="0"/>
        <v>#NUM!</v>
      </c>
      <c r="AC46" s="27"/>
      <c r="AD46" s="27"/>
      <c r="AE46" s="27"/>
      <c r="AF46" s="48">
        <f t="shared" si="9"/>
        <v>8006</v>
      </c>
      <c r="AG46" s="48">
        <f t="shared" si="10"/>
        <v>1995</v>
      </c>
      <c r="AH46" s="48">
        <f t="shared" si="11"/>
        <v>10001</v>
      </c>
      <c r="AI46" s="48">
        <f t="shared" si="12"/>
        <v>6011</v>
      </c>
      <c r="AJ46" s="102">
        <v>9000</v>
      </c>
      <c r="AK46" s="106">
        <v>5225</v>
      </c>
      <c r="AL46" s="104">
        <v>8000</v>
      </c>
      <c r="AM46" s="104">
        <v>9800</v>
      </c>
      <c r="AN46" s="107">
        <f>ROUND(AVERAGE(AJ46,AL46,AM46),0)</f>
        <v>8933</v>
      </c>
      <c r="AO46" s="107">
        <f>ROUND(MEDIAN(AJ46,AL46,AM46),0)</f>
        <v>9000</v>
      </c>
      <c r="AP46" s="107">
        <f>ROUND(GEOMEAN(AJ46,AL46,AM46),0)</f>
        <v>8903</v>
      </c>
      <c r="AQ46" s="43">
        <v>2019</v>
      </c>
      <c r="AR46" s="54">
        <f t="shared" si="13"/>
        <v>2122</v>
      </c>
      <c r="AS46" s="48">
        <f t="shared" si="14"/>
        <v>6829</v>
      </c>
      <c r="AT46" s="48">
        <f t="shared" si="15"/>
        <v>3148</v>
      </c>
      <c r="AU46" s="48">
        <f t="shared" si="16"/>
        <v>9977</v>
      </c>
      <c r="AV46" s="48">
        <f t="shared" si="17"/>
        <v>3681</v>
      </c>
      <c r="AW46" s="102">
        <v>9000</v>
      </c>
      <c r="AX46" s="102">
        <v>5225</v>
      </c>
      <c r="AY46" s="102">
        <v>8000</v>
      </c>
      <c r="AZ46" s="102">
        <v>9800</v>
      </c>
      <c r="BA46" s="102">
        <f t="shared" si="18"/>
        <v>2122</v>
      </c>
      <c r="BB46" s="107">
        <f>ROUND(AVERAGE(AW46,AX46,AY46,AZ46,BA46),0)</f>
        <v>6829</v>
      </c>
      <c r="BC46" s="107">
        <f>ROUND(MEDIAN(AW46,AX46,AY46,AZ46,BA46),0)</f>
        <v>8000</v>
      </c>
      <c r="BD46" s="107">
        <f>ROUND(GEOMEAN(AW46,AX46,AY46,AZ46,BA46),0)</f>
        <v>6007</v>
      </c>
    </row>
    <row r="47" spans="2:56" x14ac:dyDescent="0.2">
      <c r="B47" s="76">
        <v>35</v>
      </c>
      <c r="C47" s="79" t="s">
        <v>68</v>
      </c>
      <c r="D47" s="10" t="s">
        <v>32</v>
      </c>
      <c r="E47" s="85">
        <v>44</v>
      </c>
      <c r="F47" s="90">
        <v>420000</v>
      </c>
      <c r="G47" s="89">
        <f t="shared" si="1"/>
        <v>18480000</v>
      </c>
      <c r="H47" s="99">
        <v>1543644</v>
      </c>
      <c r="I47" s="89">
        <f t="shared" si="2"/>
        <v>67920336</v>
      </c>
      <c r="J47" s="90">
        <v>400000</v>
      </c>
      <c r="K47" s="89">
        <f t="shared" si="3"/>
        <v>17600000</v>
      </c>
      <c r="L47" s="90">
        <v>450000</v>
      </c>
      <c r="M47" s="89">
        <f t="shared" si="4"/>
        <v>19800000</v>
      </c>
      <c r="N47" s="89"/>
      <c r="O47" s="98"/>
      <c r="P47" s="89"/>
      <c r="Q47" s="102"/>
      <c r="R47" s="103"/>
      <c r="S47" s="101"/>
      <c r="T47" s="47"/>
      <c r="U47" s="47"/>
      <c r="V47" s="48"/>
      <c r="W47" s="67" t="e">
        <f t="shared" si="5"/>
        <v>#NUM!</v>
      </c>
      <c r="X47" s="46" t="s">
        <v>13</v>
      </c>
      <c r="Y47" s="20" t="e">
        <f t="shared" si="6"/>
        <v>#NUM!</v>
      </c>
      <c r="Z47" s="54" t="e">
        <f t="shared" si="7"/>
        <v>#NUM!</v>
      </c>
      <c r="AA47" s="54" t="e">
        <f t="shared" si="8"/>
        <v>#NUM!</v>
      </c>
      <c r="AB47" s="55" t="e">
        <f t="shared" si="0"/>
        <v>#NUM!</v>
      </c>
      <c r="AC47" s="27"/>
      <c r="AD47" s="27"/>
      <c r="AE47" s="27"/>
      <c r="AF47" s="48">
        <f t="shared" si="9"/>
        <v>703411</v>
      </c>
      <c r="AG47" s="48">
        <f t="shared" si="10"/>
        <v>560532</v>
      </c>
      <c r="AH47" s="48">
        <f t="shared" si="11"/>
        <v>1263943</v>
      </c>
      <c r="AI47" s="48">
        <f t="shared" si="12"/>
        <v>142879</v>
      </c>
      <c r="AJ47" s="102">
        <v>420000</v>
      </c>
      <c r="AK47" s="106">
        <v>1543644</v>
      </c>
      <c r="AL47" s="104">
        <v>400000</v>
      </c>
      <c r="AM47" s="104">
        <v>450000</v>
      </c>
      <c r="AN47" s="107">
        <f>ROUND(AVERAGE(AJ47,AL47,AM47),0)</f>
        <v>423333</v>
      </c>
      <c r="AO47" s="107">
        <f>ROUND(MEDIAN(AJ47,AL47,AM47),0)</f>
        <v>420000</v>
      </c>
      <c r="AP47" s="107">
        <f>ROUND(GEOMEAN(AJ47,AL47,AM47),0)</f>
        <v>422838</v>
      </c>
      <c r="AQ47" s="43">
        <v>158478</v>
      </c>
      <c r="AR47" s="54">
        <f t="shared" si="13"/>
        <v>166560</v>
      </c>
      <c r="AS47" s="48">
        <f t="shared" si="14"/>
        <v>596041</v>
      </c>
      <c r="AT47" s="48">
        <f t="shared" si="15"/>
        <v>541562</v>
      </c>
      <c r="AU47" s="48">
        <f t="shared" si="16"/>
        <v>1137603</v>
      </c>
      <c r="AV47" s="48">
        <f t="shared" si="17"/>
        <v>54479</v>
      </c>
      <c r="AW47" s="102">
        <v>420000</v>
      </c>
      <c r="AX47" s="108">
        <v>1543644</v>
      </c>
      <c r="AY47" s="102">
        <v>400000</v>
      </c>
      <c r="AZ47" s="102">
        <v>450000</v>
      </c>
      <c r="BA47" s="102">
        <f t="shared" si="18"/>
        <v>166560</v>
      </c>
      <c r="BB47" s="107">
        <f t="shared" ref="BB47:BB48" si="31">ROUND(AVERAGE(AW47,AY47,AZ47,BA47),0)</f>
        <v>359140</v>
      </c>
      <c r="BC47" s="107">
        <f t="shared" ref="BC47:BC48" si="32">ROUND(MEDIAN(AW47,AY47,AZ47,BA47),0)</f>
        <v>410000</v>
      </c>
      <c r="BD47" s="107">
        <f t="shared" ref="BD47:BD48" si="33">ROUND(GEOMEAN(AW47,AY47,AZ47,BA47),0)</f>
        <v>334983</v>
      </c>
    </row>
    <row r="48" spans="2:56" x14ac:dyDescent="0.2">
      <c r="B48" s="76">
        <v>36</v>
      </c>
      <c r="C48" s="79" t="s">
        <v>69</v>
      </c>
      <c r="D48" s="10" t="s">
        <v>32</v>
      </c>
      <c r="E48" s="85">
        <v>37</v>
      </c>
      <c r="F48" s="90">
        <v>180000</v>
      </c>
      <c r="G48" s="89">
        <f t="shared" si="1"/>
        <v>6660000</v>
      </c>
      <c r="H48" s="99">
        <v>617458</v>
      </c>
      <c r="I48" s="89">
        <f t="shared" si="2"/>
        <v>22845946</v>
      </c>
      <c r="J48" s="90">
        <v>110000</v>
      </c>
      <c r="K48" s="89">
        <f t="shared" si="3"/>
        <v>4070000</v>
      </c>
      <c r="L48" s="90">
        <v>330000</v>
      </c>
      <c r="M48" s="89">
        <f t="shared" si="4"/>
        <v>12210000</v>
      </c>
      <c r="N48" s="89"/>
      <c r="O48" s="98"/>
      <c r="P48" s="89"/>
      <c r="Q48" s="102"/>
      <c r="R48" s="103"/>
      <c r="S48" s="101"/>
      <c r="T48" s="47"/>
      <c r="U48" s="47"/>
      <c r="V48" s="48"/>
      <c r="W48" s="67" t="e">
        <f t="shared" si="5"/>
        <v>#NUM!</v>
      </c>
      <c r="X48" s="46" t="s">
        <v>13</v>
      </c>
      <c r="Y48" s="20" t="e">
        <f t="shared" si="6"/>
        <v>#NUM!</v>
      </c>
      <c r="Z48" s="54" t="e">
        <f t="shared" si="7"/>
        <v>#NUM!</v>
      </c>
      <c r="AA48" s="54" t="e">
        <f t="shared" si="8"/>
        <v>#NUM!</v>
      </c>
      <c r="AB48" s="55" t="e">
        <f t="shared" si="0"/>
        <v>#NUM!</v>
      </c>
      <c r="AC48" s="27"/>
      <c r="AD48" s="27"/>
      <c r="AE48" s="27"/>
      <c r="AF48" s="48">
        <f t="shared" si="9"/>
        <v>309365</v>
      </c>
      <c r="AG48" s="48">
        <f t="shared" si="10"/>
        <v>224966</v>
      </c>
      <c r="AH48" s="48">
        <f t="shared" si="11"/>
        <v>534331</v>
      </c>
      <c r="AI48" s="48">
        <f t="shared" si="12"/>
        <v>84399</v>
      </c>
      <c r="AJ48" s="102">
        <v>180000</v>
      </c>
      <c r="AK48" s="106">
        <v>617458</v>
      </c>
      <c r="AL48" s="104">
        <v>110000</v>
      </c>
      <c r="AM48" s="104">
        <v>330000</v>
      </c>
      <c r="AN48" s="107">
        <f>ROUND(AVERAGE(AJ48,AL48,AM48),0)</f>
        <v>206667</v>
      </c>
      <c r="AO48" s="107">
        <f>ROUND(MEDIAN(AJ48,AL48,AM48),0)</f>
        <v>180000</v>
      </c>
      <c r="AP48" s="107">
        <f>ROUND(GEOMEAN(AJ48,AL48,AM48),0)</f>
        <v>186950</v>
      </c>
      <c r="AQ48" s="43">
        <v>110105</v>
      </c>
      <c r="AR48" s="54">
        <f t="shared" si="13"/>
        <v>115720</v>
      </c>
      <c r="AS48" s="48">
        <f t="shared" si="14"/>
        <v>270636</v>
      </c>
      <c r="AT48" s="48">
        <f t="shared" si="15"/>
        <v>213206</v>
      </c>
      <c r="AU48" s="48">
        <f t="shared" si="16"/>
        <v>483842</v>
      </c>
      <c r="AV48" s="48">
        <f t="shared" si="17"/>
        <v>57430</v>
      </c>
      <c r="AW48" s="102">
        <v>180000</v>
      </c>
      <c r="AX48" s="108">
        <v>617458</v>
      </c>
      <c r="AY48" s="102">
        <v>110000</v>
      </c>
      <c r="AZ48" s="102">
        <v>330000</v>
      </c>
      <c r="BA48" s="102">
        <f t="shared" si="18"/>
        <v>115720</v>
      </c>
      <c r="BB48" s="107">
        <f t="shared" si="31"/>
        <v>183930</v>
      </c>
      <c r="BC48" s="107">
        <f t="shared" si="32"/>
        <v>147860</v>
      </c>
      <c r="BD48" s="107">
        <f t="shared" si="33"/>
        <v>165824</v>
      </c>
    </row>
    <row r="49" spans="2:56" x14ac:dyDescent="0.2">
      <c r="B49" s="76">
        <v>37</v>
      </c>
      <c r="C49" s="79" t="s">
        <v>70</v>
      </c>
      <c r="D49" s="10" t="s">
        <v>32</v>
      </c>
      <c r="E49" s="85">
        <v>56</v>
      </c>
      <c r="F49" s="99">
        <v>5500000</v>
      </c>
      <c r="G49" s="89">
        <f t="shared" si="1"/>
        <v>308000000</v>
      </c>
      <c r="H49" s="90">
        <v>2256096</v>
      </c>
      <c r="I49" s="89">
        <f t="shared" si="2"/>
        <v>126341376</v>
      </c>
      <c r="J49" s="90">
        <v>4200000</v>
      </c>
      <c r="K49" s="89">
        <f t="shared" si="3"/>
        <v>235200000</v>
      </c>
      <c r="L49" s="90">
        <v>1700000</v>
      </c>
      <c r="M49" s="89">
        <f t="shared" si="4"/>
        <v>95200000</v>
      </c>
      <c r="N49" s="89"/>
      <c r="O49" s="98"/>
      <c r="P49" s="89"/>
      <c r="Q49" s="102"/>
      <c r="R49" s="103"/>
      <c r="S49" s="101"/>
      <c r="T49" s="47"/>
      <c r="U49" s="47"/>
      <c r="V49" s="48"/>
      <c r="W49" s="67" t="e">
        <f t="shared" si="5"/>
        <v>#NUM!</v>
      </c>
      <c r="X49" s="46" t="s">
        <v>13</v>
      </c>
      <c r="Y49" s="20" t="e">
        <f t="shared" si="6"/>
        <v>#NUM!</v>
      </c>
      <c r="Z49" s="54" t="e">
        <f t="shared" si="7"/>
        <v>#NUM!</v>
      </c>
      <c r="AA49" s="54" t="e">
        <f t="shared" si="8"/>
        <v>#NUM!</v>
      </c>
      <c r="AB49" s="55" t="e">
        <f t="shared" si="0"/>
        <v>#NUM!</v>
      </c>
      <c r="AC49" s="27"/>
      <c r="AD49" s="27"/>
      <c r="AE49" s="27"/>
      <c r="AF49" s="48">
        <f t="shared" si="9"/>
        <v>3414024</v>
      </c>
      <c r="AG49" s="48">
        <f t="shared" si="10"/>
        <v>1755727</v>
      </c>
      <c r="AH49" s="48">
        <f t="shared" si="11"/>
        <v>5169751</v>
      </c>
      <c r="AI49" s="48">
        <f t="shared" si="12"/>
        <v>1658297</v>
      </c>
      <c r="AJ49" s="105">
        <v>5500000</v>
      </c>
      <c r="AK49" s="104">
        <v>2256096</v>
      </c>
      <c r="AL49" s="104">
        <v>4200000</v>
      </c>
      <c r="AM49" s="104">
        <v>1700000</v>
      </c>
      <c r="AN49" s="107">
        <f>ROUND(AVERAGE(AK49,AL49,AM49),0)</f>
        <v>2718699</v>
      </c>
      <c r="AO49" s="107">
        <f>ROUND(MEDIAN(AK49,AL49,AM49),0)</f>
        <v>2256096</v>
      </c>
      <c r="AP49" s="107">
        <f>ROUND(GEOMEAN(AK49,AL49,AM49),0)</f>
        <v>2525526</v>
      </c>
      <c r="AQ49" s="43">
        <v>611803</v>
      </c>
      <c r="AR49" s="54">
        <f t="shared" si="13"/>
        <v>643005</v>
      </c>
      <c r="AS49" s="48">
        <f t="shared" si="14"/>
        <v>2859820</v>
      </c>
      <c r="AT49" s="48">
        <f t="shared" si="15"/>
        <v>1961541</v>
      </c>
      <c r="AU49" s="48">
        <f t="shared" si="16"/>
        <v>4821361</v>
      </c>
      <c r="AV49" s="48">
        <f t="shared" si="17"/>
        <v>898279</v>
      </c>
      <c r="AW49" s="108">
        <v>5500000</v>
      </c>
      <c r="AX49" s="102">
        <v>2256096</v>
      </c>
      <c r="AY49" s="102">
        <v>4200000</v>
      </c>
      <c r="AZ49" s="102">
        <v>1700000</v>
      </c>
      <c r="BA49" s="102">
        <f t="shared" si="18"/>
        <v>643005</v>
      </c>
      <c r="BB49" s="107">
        <f>ROUND(AVERAGE(AX49,AY49,AZ49,BA49),0)</f>
        <v>2199775</v>
      </c>
      <c r="BC49" s="107">
        <f>ROUND(MEDIAN(AX49,AY49,AZ49,BA49),0)</f>
        <v>1978048</v>
      </c>
      <c r="BD49" s="107">
        <f>ROUND(GEOMEAN(AX49,AY49,AZ49,BA49),0)</f>
        <v>1793980</v>
      </c>
    </row>
    <row r="50" spans="2:56" x14ac:dyDescent="0.2">
      <c r="B50" s="76">
        <v>38</v>
      </c>
      <c r="C50" s="79" t="s">
        <v>71</v>
      </c>
      <c r="D50" s="10" t="s">
        <v>32</v>
      </c>
      <c r="E50" s="85">
        <v>2203</v>
      </c>
      <c r="F50" s="90">
        <v>18000</v>
      </c>
      <c r="G50" s="89">
        <f t="shared" si="1"/>
        <v>39654000</v>
      </c>
      <c r="H50" s="90">
        <v>28498</v>
      </c>
      <c r="I50" s="89">
        <f t="shared" si="2"/>
        <v>62781094</v>
      </c>
      <c r="J50" s="90">
        <v>15000</v>
      </c>
      <c r="K50" s="89">
        <f t="shared" si="3"/>
        <v>33045000</v>
      </c>
      <c r="L50" s="90">
        <v>14000</v>
      </c>
      <c r="M50" s="89">
        <f t="shared" si="4"/>
        <v>30842000</v>
      </c>
      <c r="N50" s="89"/>
      <c r="O50" s="98"/>
      <c r="P50" s="89"/>
      <c r="Q50" s="102"/>
      <c r="R50" s="103"/>
      <c r="S50" s="101"/>
      <c r="T50" s="47"/>
      <c r="U50" s="47"/>
      <c r="V50" s="48"/>
      <c r="W50" s="67" t="e">
        <f t="shared" si="5"/>
        <v>#NUM!</v>
      </c>
      <c r="X50" s="46" t="s">
        <v>13</v>
      </c>
      <c r="Y50" s="20" t="e">
        <f t="shared" si="6"/>
        <v>#NUM!</v>
      </c>
      <c r="Z50" s="54" t="e">
        <f t="shared" si="7"/>
        <v>#NUM!</v>
      </c>
      <c r="AA50" s="54" t="e">
        <f t="shared" si="8"/>
        <v>#NUM!</v>
      </c>
      <c r="AB50" s="55" t="e">
        <f t="shared" si="0"/>
        <v>#NUM!</v>
      </c>
      <c r="AC50" s="27"/>
      <c r="AD50" s="27"/>
      <c r="AE50" s="27"/>
      <c r="AF50" s="48">
        <f t="shared" si="9"/>
        <v>18875</v>
      </c>
      <c r="AG50" s="48">
        <f t="shared" si="10"/>
        <v>6637</v>
      </c>
      <c r="AH50" s="48">
        <f t="shared" si="11"/>
        <v>25512</v>
      </c>
      <c r="AI50" s="48">
        <f t="shared" si="12"/>
        <v>12238</v>
      </c>
      <c r="AJ50" s="102">
        <v>18000</v>
      </c>
      <c r="AK50" s="106">
        <v>28498</v>
      </c>
      <c r="AL50" s="104">
        <v>15000</v>
      </c>
      <c r="AM50" s="104">
        <v>14000</v>
      </c>
      <c r="AN50" s="107">
        <f t="shared" ref="AN50:AN55" si="34">ROUND(AVERAGE(AJ50,AL50,AM50),0)</f>
        <v>15667</v>
      </c>
      <c r="AO50" s="107">
        <f t="shared" ref="AO50:AO55" si="35">ROUND(MEDIAN(AJ50,AL50,AM50),0)</f>
        <v>15000</v>
      </c>
      <c r="AP50" s="107">
        <f t="shared" ref="AP50:AP55" si="36">ROUND(GEOMEAN(AJ50,AL50,AM50),0)</f>
        <v>15577</v>
      </c>
      <c r="AQ50" s="43">
        <v>3581</v>
      </c>
      <c r="AR50" s="54">
        <f t="shared" si="13"/>
        <v>3764</v>
      </c>
      <c r="AS50" s="48">
        <f t="shared" si="14"/>
        <v>15852</v>
      </c>
      <c r="AT50" s="48">
        <f t="shared" si="15"/>
        <v>8871</v>
      </c>
      <c r="AU50" s="48">
        <f t="shared" si="16"/>
        <v>24723</v>
      </c>
      <c r="AV50" s="48">
        <f t="shared" si="17"/>
        <v>6981</v>
      </c>
      <c r="AW50" s="102">
        <v>18000</v>
      </c>
      <c r="AX50" s="108">
        <v>28498</v>
      </c>
      <c r="AY50" s="102">
        <v>15000</v>
      </c>
      <c r="AZ50" s="102">
        <v>14000</v>
      </c>
      <c r="BA50" s="102">
        <f t="shared" si="18"/>
        <v>3764</v>
      </c>
      <c r="BB50" s="107">
        <f t="shared" ref="BB50:BB55" si="37">ROUND(AVERAGE(AW50,AY50,AZ50,BA50),0)</f>
        <v>12691</v>
      </c>
      <c r="BC50" s="107">
        <f t="shared" ref="BC50:BC55" si="38">ROUND(MEDIAN(AW50,AY50,AZ50,BA50),0)</f>
        <v>14500</v>
      </c>
      <c r="BD50" s="107">
        <f t="shared" ref="BD50:BD55" si="39">ROUND(GEOMEAN(AW50,AY50,AZ50,BA50),0)</f>
        <v>10922</v>
      </c>
    </row>
    <row r="51" spans="2:56" ht="20" x14ac:dyDescent="0.2">
      <c r="B51" s="76">
        <v>39</v>
      </c>
      <c r="C51" s="79" t="s">
        <v>72</v>
      </c>
      <c r="D51" s="10" t="s">
        <v>50</v>
      </c>
      <c r="E51" s="85">
        <v>87</v>
      </c>
      <c r="F51" s="90">
        <v>45000</v>
      </c>
      <c r="G51" s="89">
        <f t="shared" si="1"/>
        <v>3915000</v>
      </c>
      <c r="H51" s="99">
        <v>178113</v>
      </c>
      <c r="I51" s="89">
        <f t="shared" si="2"/>
        <v>15495831</v>
      </c>
      <c r="J51" s="90">
        <v>40000</v>
      </c>
      <c r="K51" s="89">
        <f t="shared" si="3"/>
        <v>3480000</v>
      </c>
      <c r="L51" s="90">
        <v>65000</v>
      </c>
      <c r="M51" s="89">
        <f t="shared" si="4"/>
        <v>5655000</v>
      </c>
      <c r="N51" s="89"/>
      <c r="O51" s="98"/>
      <c r="P51" s="89"/>
      <c r="Q51" s="102"/>
      <c r="R51" s="103"/>
      <c r="S51" s="101"/>
      <c r="T51" s="47"/>
      <c r="U51" s="47"/>
      <c r="V51" s="48"/>
      <c r="W51" s="67" t="e">
        <f t="shared" si="5"/>
        <v>#NUM!</v>
      </c>
      <c r="X51" s="46" t="s">
        <v>13</v>
      </c>
      <c r="Y51" s="20" t="e">
        <f t="shared" si="6"/>
        <v>#NUM!</v>
      </c>
      <c r="Z51" s="54" t="e">
        <f t="shared" si="7"/>
        <v>#NUM!</v>
      </c>
      <c r="AA51" s="54" t="e">
        <f t="shared" si="8"/>
        <v>#NUM!</v>
      </c>
      <c r="AB51" s="55" t="e">
        <f t="shared" si="0"/>
        <v>#NUM!</v>
      </c>
      <c r="AC51" s="27"/>
      <c r="AD51" s="27"/>
      <c r="AE51" s="27"/>
      <c r="AF51" s="48">
        <f t="shared" si="9"/>
        <v>82028</v>
      </c>
      <c r="AG51" s="48">
        <f t="shared" si="10"/>
        <v>64961</v>
      </c>
      <c r="AH51" s="48">
        <f t="shared" si="11"/>
        <v>146989</v>
      </c>
      <c r="AI51" s="48">
        <f t="shared" si="12"/>
        <v>17067</v>
      </c>
      <c r="AJ51" s="102">
        <v>45000</v>
      </c>
      <c r="AK51" s="106">
        <v>178113</v>
      </c>
      <c r="AL51" s="104">
        <v>40000</v>
      </c>
      <c r="AM51" s="104">
        <v>65000</v>
      </c>
      <c r="AN51" s="107">
        <f t="shared" si="34"/>
        <v>50000</v>
      </c>
      <c r="AO51" s="107">
        <f t="shared" si="35"/>
        <v>45000</v>
      </c>
      <c r="AP51" s="107">
        <f t="shared" si="36"/>
        <v>48910</v>
      </c>
      <c r="AQ51" s="43">
        <v>17364</v>
      </c>
      <c r="AR51" s="54">
        <f t="shared" si="13"/>
        <v>18250</v>
      </c>
      <c r="AS51" s="48">
        <f t="shared" si="14"/>
        <v>69273</v>
      </c>
      <c r="AT51" s="48">
        <f t="shared" si="15"/>
        <v>63075</v>
      </c>
      <c r="AU51" s="48">
        <f t="shared" si="16"/>
        <v>132348</v>
      </c>
      <c r="AV51" s="48">
        <f t="shared" si="17"/>
        <v>6198</v>
      </c>
      <c r="AW51" s="102">
        <v>45000</v>
      </c>
      <c r="AX51" s="108">
        <v>178113</v>
      </c>
      <c r="AY51" s="102">
        <v>40000</v>
      </c>
      <c r="AZ51" s="102">
        <v>65000</v>
      </c>
      <c r="BA51" s="102">
        <f t="shared" si="18"/>
        <v>18250</v>
      </c>
      <c r="BB51" s="107">
        <f t="shared" si="37"/>
        <v>42063</v>
      </c>
      <c r="BC51" s="107">
        <f t="shared" si="38"/>
        <v>42500</v>
      </c>
      <c r="BD51" s="107">
        <f t="shared" si="39"/>
        <v>38226</v>
      </c>
    </row>
    <row r="52" spans="2:56" x14ac:dyDescent="0.2">
      <c r="B52" s="76">
        <v>40</v>
      </c>
      <c r="C52" s="79" t="s">
        <v>73</v>
      </c>
      <c r="D52" s="10" t="s">
        <v>32</v>
      </c>
      <c r="E52" s="85">
        <v>221</v>
      </c>
      <c r="F52" s="90">
        <v>55000</v>
      </c>
      <c r="G52" s="89">
        <f t="shared" si="1"/>
        <v>12155000</v>
      </c>
      <c r="H52" s="99">
        <v>154364</v>
      </c>
      <c r="I52" s="89">
        <f t="shared" si="2"/>
        <v>34114444</v>
      </c>
      <c r="J52" s="90">
        <v>35000</v>
      </c>
      <c r="K52" s="89">
        <f t="shared" si="3"/>
        <v>7735000</v>
      </c>
      <c r="L52" s="90">
        <v>48000</v>
      </c>
      <c r="M52" s="89">
        <f t="shared" si="4"/>
        <v>10608000</v>
      </c>
      <c r="N52" s="89"/>
      <c r="O52" s="98"/>
      <c r="P52" s="89"/>
      <c r="Q52" s="102"/>
      <c r="R52" s="103"/>
      <c r="S52" s="101"/>
      <c r="T52" s="47"/>
      <c r="U52" s="47"/>
      <c r="V52" s="48"/>
      <c r="W52" s="67" t="e">
        <f t="shared" si="5"/>
        <v>#NUM!</v>
      </c>
      <c r="X52" s="46" t="s">
        <v>13</v>
      </c>
      <c r="Y52" s="20" t="e">
        <f t="shared" si="6"/>
        <v>#NUM!</v>
      </c>
      <c r="Z52" s="54" t="e">
        <f t="shared" si="7"/>
        <v>#NUM!</v>
      </c>
      <c r="AA52" s="54" t="e">
        <f t="shared" si="8"/>
        <v>#NUM!</v>
      </c>
      <c r="AB52" s="55" t="e">
        <f t="shared" si="0"/>
        <v>#NUM!</v>
      </c>
      <c r="AC52" s="27"/>
      <c r="AD52" s="27"/>
      <c r="AE52" s="27"/>
      <c r="AF52" s="48">
        <f t="shared" si="9"/>
        <v>73091</v>
      </c>
      <c r="AG52" s="48">
        <f t="shared" si="10"/>
        <v>54812</v>
      </c>
      <c r="AH52" s="48">
        <f t="shared" si="11"/>
        <v>127903</v>
      </c>
      <c r="AI52" s="48">
        <f t="shared" si="12"/>
        <v>18279</v>
      </c>
      <c r="AJ52" s="102">
        <v>55000</v>
      </c>
      <c r="AK52" s="106">
        <v>154364</v>
      </c>
      <c r="AL52" s="104">
        <v>35000</v>
      </c>
      <c r="AM52" s="104">
        <v>48000</v>
      </c>
      <c r="AN52" s="107">
        <f t="shared" si="34"/>
        <v>46000</v>
      </c>
      <c r="AO52" s="107">
        <f t="shared" si="35"/>
        <v>48000</v>
      </c>
      <c r="AP52" s="107">
        <f t="shared" si="36"/>
        <v>45209</v>
      </c>
      <c r="AQ52" s="43">
        <v>12376</v>
      </c>
      <c r="AR52" s="54">
        <f t="shared" si="13"/>
        <v>13007</v>
      </c>
      <c r="AS52" s="48">
        <f t="shared" si="14"/>
        <v>61074</v>
      </c>
      <c r="AT52" s="48">
        <f t="shared" si="15"/>
        <v>54546</v>
      </c>
      <c r="AU52" s="48">
        <f t="shared" si="16"/>
        <v>115620</v>
      </c>
      <c r="AV52" s="48">
        <f t="shared" si="17"/>
        <v>6528</v>
      </c>
      <c r="AW52" s="102">
        <v>55000</v>
      </c>
      <c r="AX52" s="108">
        <v>154364</v>
      </c>
      <c r="AY52" s="102">
        <v>35000</v>
      </c>
      <c r="AZ52" s="102">
        <v>48000</v>
      </c>
      <c r="BA52" s="102">
        <f t="shared" si="18"/>
        <v>13007</v>
      </c>
      <c r="BB52" s="107">
        <f t="shared" si="37"/>
        <v>37752</v>
      </c>
      <c r="BC52" s="107">
        <f t="shared" si="38"/>
        <v>41500</v>
      </c>
      <c r="BD52" s="107">
        <f t="shared" si="39"/>
        <v>33110</v>
      </c>
    </row>
    <row r="53" spans="2:56" x14ac:dyDescent="0.2">
      <c r="B53" s="76">
        <v>41</v>
      </c>
      <c r="C53" s="79" t="s">
        <v>74</v>
      </c>
      <c r="D53" s="10" t="s">
        <v>32</v>
      </c>
      <c r="E53" s="85">
        <v>219</v>
      </c>
      <c r="F53" s="90">
        <v>75000</v>
      </c>
      <c r="G53" s="89">
        <f t="shared" si="1"/>
        <v>16425000</v>
      </c>
      <c r="H53" s="99">
        <v>202555</v>
      </c>
      <c r="I53" s="89">
        <f t="shared" si="2"/>
        <v>44359545</v>
      </c>
      <c r="J53" s="90">
        <v>65000</v>
      </c>
      <c r="K53" s="89">
        <f t="shared" si="3"/>
        <v>14235000</v>
      </c>
      <c r="L53" s="90">
        <v>97000</v>
      </c>
      <c r="M53" s="89">
        <f t="shared" si="4"/>
        <v>21243000</v>
      </c>
      <c r="N53" s="89"/>
      <c r="O53" s="98"/>
      <c r="P53" s="89"/>
      <c r="Q53" s="102"/>
      <c r="R53" s="103"/>
      <c r="S53" s="101"/>
      <c r="T53" s="47"/>
      <c r="U53" s="47"/>
      <c r="V53" s="48"/>
      <c r="W53" s="67" t="e">
        <f t="shared" si="5"/>
        <v>#NUM!</v>
      </c>
      <c r="X53" s="46" t="s">
        <v>13</v>
      </c>
      <c r="Y53" s="20" t="e">
        <f t="shared" si="6"/>
        <v>#NUM!</v>
      </c>
      <c r="Z53" s="54" t="e">
        <f t="shared" si="7"/>
        <v>#NUM!</v>
      </c>
      <c r="AA53" s="54" t="e">
        <f t="shared" si="8"/>
        <v>#NUM!</v>
      </c>
      <c r="AB53" s="55" t="e">
        <f t="shared" si="0"/>
        <v>#NUM!</v>
      </c>
      <c r="AC53" s="27"/>
      <c r="AD53" s="27"/>
      <c r="AE53" s="27"/>
      <c r="AF53" s="48">
        <f t="shared" si="9"/>
        <v>109889</v>
      </c>
      <c r="AG53" s="48">
        <f t="shared" si="10"/>
        <v>63207</v>
      </c>
      <c r="AH53" s="48">
        <f t="shared" si="11"/>
        <v>173096</v>
      </c>
      <c r="AI53" s="48">
        <f t="shared" si="12"/>
        <v>46682</v>
      </c>
      <c r="AJ53" s="102">
        <v>75000</v>
      </c>
      <c r="AK53" s="106">
        <v>202555</v>
      </c>
      <c r="AL53" s="104">
        <v>65000</v>
      </c>
      <c r="AM53" s="104">
        <v>97000</v>
      </c>
      <c r="AN53" s="107">
        <f t="shared" si="34"/>
        <v>79000</v>
      </c>
      <c r="AO53" s="107">
        <f t="shared" si="35"/>
        <v>75000</v>
      </c>
      <c r="AP53" s="107">
        <f t="shared" si="36"/>
        <v>77908</v>
      </c>
      <c r="AQ53" s="43">
        <v>35849</v>
      </c>
      <c r="AR53" s="54">
        <f t="shared" si="13"/>
        <v>37677</v>
      </c>
      <c r="AS53" s="48">
        <f t="shared" si="14"/>
        <v>95446</v>
      </c>
      <c r="AT53" s="48">
        <f t="shared" si="15"/>
        <v>63555</v>
      </c>
      <c r="AU53" s="48">
        <f t="shared" si="16"/>
        <v>159001</v>
      </c>
      <c r="AV53" s="48">
        <f t="shared" si="17"/>
        <v>31891</v>
      </c>
      <c r="AW53" s="102">
        <v>75000</v>
      </c>
      <c r="AX53" s="108">
        <v>202555</v>
      </c>
      <c r="AY53" s="102">
        <v>65000</v>
      </c>
      <c r="AZ53" s="102">
        <v>97000</v>
      </c>
      <c r="BA53" s="102">
        <f t="shared" si="18"/>
        <v>37677</v>
      </c>
      <c r="BB53" s="107">
        <f t="shared" si="37"/>
        <v>68669</v>
      </c>
      <c r="BC53" s="107">
        <f t="shared" si="38"/>
        <v>70000</v>
      </c>
      <c r="BD53" s="107">
        <f t="shared" si="39"/>
        <v>64969</v>
      </c>
    </row>
    <row r="54" spans="2:56" x14ac:dyDescent="0.2">
      <c r="B54" s="76">
        <v>42</v>
      </c>
      <c r="C54" s="79" t="s">
        <v>75</v>
      </c>
      <c r="D54" s="10" t="s">
        <v>32</v>
      </c>
      <c r="E54" s="85">
        <v>213</v>
      </c>
      <c r="F54" s="90">
        <v>98000</v>
      </c>
      <c r="G54" s="89">
        <f t="shared" si="1"/>
        <v>20874000</v>
      </c>
      <c r="H54" s="99">
        <v>255530</v>
      </c>
      <c r="I54" s="89">
        <f t="shared" si="2"/>
        <v>54427890</v>
      </c>
      <c r="J54" s="90">
        <v>90000</v>
      </c>
      <c r="K54" s="89">
        <f t="shared" si="3"/>
        <v>19170000</v>
      </c>
      <c r="L54" s="90">
        <v>117000</v>
      </c>
      <c r="M54" s="89">
        <f t="shared" si="4"/>
        <v>24921000</v>
      </c>
      <c r="N54" s="89"/>
      <c r="O54" s="98"/>
      <c r="P54" s="89"/>
      <c r="Q54" s="102"/>
      <c r="R54" s="103"/>
      <c r="S54" s="101"/>
      <c r="T54" s="47"/>
      <c r="U54" s="47"/>
      <c r="V54" s="48"/>
      <c r="W54" s="67" t="e">
        <f t="shared" si="5"/>
        <v>#NUM!</v>
      </c>
      <c r="X54" s="46" t="s">
        <v>13</v>
      </c>
      <c r="Y54" s="20" t="e">
        <f t="shared" si="6"/>
        <v>#NUM!</v>
      </c>
      <c r="Z54" s="54" t="e">
        <f t="shared" si="7"/>
        <v>#NUM!</v>
      </c>
      <c r="AA54" s="54" t="e">
        <f t="shared" si="8"/>
        <v>#NUM!</v>
      </c>
      <c r="AB54" s="55" t="e">
        <f t="shared" si="0"/>
        <v>#NUM!</v>
      </c>
      <c r="AC54" s="27"/>
      <c r="AD54" s="27"/>
      <c r="AE54" s="27"/>
      <c r="AF54" s="48">
        <f t="shared" si="9"/>
        <v>140133</v>
      </c>
      <c r="AG54" s="48">
        <f t="shared" si="10"/>
        <v>77761</v>
      </c>
      <c r="AH54" s="48">
        <f t="shared" si="11"/>
        <v>217894</v>
      </c>
      <c r="AI54" s="48">
        <f t="shared" si="12"/>
        <v>62372</v>
      </c>
      <c r="AJ54" s="102">
        <v>98000</v>
      </c>
      <c r="AK54" s="106">
        <v>255530</v>
      </c>
      <c r="AL54" s="104">
        <v>90000</v>
      </c>
      <c r="AM54" s="104">
        <v>117000</v>
      </c>
      <c r="AN54" s="107">
        <f t="shared" si="34"/>
        <v>101667</v>
      </c>
      <c r="AO54" s="107">
        <f t="shared" si="35"/>
        <v>98000</v>
      </c>
      <c r="AP54" s="107">
        <f t="shared" si="36"/>
        <v>101054</v>
      </c>
      <c r="AQ54" s="43">
        <v>43427</v>
      </c>
      <c r="AR54" s="54">
        <f t="shared" si="13"/>
        <v>45642</v>
      </c>
      <c r="AS54" s="48">
        <f t="shared" si="14"/>
        <v>121234</v>
      </c>
      <c r="AT54" s="48">
        <f t="shared" si="15"/>
        <v>79503</v>
      </c>
      <c r="AU54" s="48">
        <f t="shared" si="16"/>
        <v>200737</v>
      </c>
      <c r="AV54" s="48">
        <f t="shared" si="17"/>
        <v>41731</v>
      </c>
      <c r="AW54" s="102">
        <v>98000</v>
      </c>
      <c r="AX54" s="108">
        <v>255530</v>
      </c>
      <c r="AY54" s="102">
        <v>90000</v>
      </c>
      <c r="AZ54" s="102">
        <v>117000</v>
      </c>
      <c r="BA54" s="102">
        <f t="shared" si="18"/>
        <v>45642</v>
      </c>
      <c r="BB54" s="107">
        <f t="shared" si="37"/>
        <v>87661</v>
      </c>
      <c r="BC54" s="107">
        <f t="shared" si="38"/>
        <v>94000</v>
      </c>
      <c r="BD54" s="107">
        <f t="shared" si="39"/>
        <v>82843</v>
      </c>
    </row>
    <row r="55" spans="2:56" x14ac:dyDescent="0.2">
      <c r="B55" s="76">
        <v>43</v>
      </c>
      <c r="C55" s="79" t="s">
        <v>76</v>
      </c>
      <c r="D55" s="10" t="s">
        <v>32</v>
      </c>
      <c r="E55" s="85">
        <v>224</v>
      </c>
      <c r="F55" s="90">
        <v>145000</v>
      </c>
      <c r="G55" s="89">
        <f t="shared" si="1"/>
        <v>32480000</v>
      </c>
      <c r="H55" s="99">
        <v>314739</v>
      </c>
      <c r="I55" s="89">
        <f t="shared" si="2"/>
        <v>70501536</v>
      </c>
      <c r="J55" s="90">
        <v>121500</v>
      </c>
      <c r="K55" s="89">
        <f t="shared" si="3"/>
        <v>27216000</v>
      </c>
      <c r="L55" s="90">
        <v>135000</v>
      </c>
      <c r="M55" s="89">
        <f t="shared" si="4"/>
        <v>30240000</v>
      </c>
      <c r="N55" s="89"/>
      <c r="O55" s="98"/>
      <c r="P55" s="89"/>
      <c r="Q55" s="102"/>
      <c r="R55" s="103"/>
      <c r="S55" s="101"/>
      <c r="T55" s="47"/>
      <c r="U55" s="47"/>
      <c r="V55" s="48"/>
      <c r="W55" s="67" t="e">
        <f t="shared" si="5"/>
        <v>#NUM!</v>
      </c>
      <c r="X55" s="46" t="s">
        <v>13</v>
      </c>
      <c r="Y55" s="20" t="e">
        <f t="shared" si="6"/>
        <v>#NUM!</v>
      </c>
      <c r="Z55" s="54" t="e">
        <f t="shared" si="7"/>
        <v>#NUM!</v>
      </c>
      <c r="AA55" s="54" t="e">
        <f t="shared" si="8"/>
        <v>#NUM!</v>
      </c>
      <c r="AB55" s="55" t="e">
        <f t="shared" si="0"/>
        <v>#NUM!</v>
      </c>
      <c r="AC55" s="27"/>
      <c r="AD55" s="27"/>
      <c r="AE55" s="27"/>
      <c r="AF55" s="48">
        <f t="shared" si="9"/>
        <v>179060</v>
      </c>
      <c r="AG55" s="48">
        <f t="shared" si="10"/>
        <v>90964</v>
      </c>
      <c r="AH55" s="48">
        <f t="shared" si="11"/>
        <v>270024</v>
      </c>
      <c r="AI55" s="48">
        <f t="shared" si="12"/>
        <v>88096</v>
      </c>
      <c r="AJ55" s="102">
        <v>145000</v>
      </c>
      <c r="AK55" s="106">
        <v>314739</v>
      </c>
      <c r="AL55" s="104">
        <v>121500</v>
      </c>
      <c r="AM55" s="104">
        <v>135000</v>
      </c>
      <c r="AN55" s="107">
        <f t="shared" si="34"/>
        <v>133833</v>
      </c>
      <c r="AO55" s="107">
        <f t="shared" si="35"/>
        <v>135000</v>
      </c>
      <c r="AP55" s="107">
        <f t="shared" si="36"/>
        <v>133483</v>
      </c>
      <c r="AQ55" s="43">
        <v>48931</v>
      </c>
      <c r="AR55" s="54">
        <f t="shared" si="13"/>
        <v>51426</v>
      </c>
      <c r="AS55" s="48">
        <f t="shared" si="14"/>
        <v>153533</v>
      </c>
      <c r="AT55" s="48">
        <f t="shared" si="15"/>
        <v>97283</v>
      </c>
      <c r="AU55" s="48">
        <f t="shared" si="16"/>
        <v>250816</v>
      </c>
      <c r="AV55" s="48">
        <f t="shared" si="17"/>
        <v>56250</v>
      </c>
      <c r="AW55" s="102">
        <v>145000</v>
      </c>
      <c r="AX55" s="108">
        <v>314739</v>
      </c>
      <c r="AY55" s="102">
        <v>121500</v>
      </c>
      <c r="AZ55" s="102">
        <v>135000</v>
      </c>
      <c r="BA55" s="102">
        <f t="shared" si="18"/>
        <v>51426</v>
      </c>
      <c r="BB55" s="107">
        <f t="shared" si="37"/>
        <v>113232</v>
      </c>
      <c r="BC55" s="107">
        <f t="shared" si="38"/>
        <v>128250</v>
      </c>
      <c r="BD55" s="107">
        <f t="shared" si="39"/>
        <v>105164</v>
      </c>
    </row>
    <row r="56" spans="2:56" ht="10.5" x14ac:dyDescent="0.2">
      <c r="B56" s="76">
        <v>44</v>
      </c>
      <c r="C56" s="79" t="s">
        <v>77</v>
      </c>
      <c r="D56" s="10" t="s">
        <v>32</v>
      </c>
      <c r="E56" s="85">
        <v>20</v>
      </c>
      <c r="F56" s="90">
        <v>350000</v>
      </c>
      <c r="G56" s="89">
        <f t="shared" si="1"/>
        <v>7000000</v>
      </c>
      <c r="H56" s="99">
        <v>593709</v>
      </c>
      <c r="I56" s="89">
        <f t="shared" si="2"/>
        <v>11874180</v>
      </c>
      <c r="J56" s="90">
        <v>180000</v>
      </c>
      <c r="K56" s="89">
        <f t="shared" si="3"/>
        <v>3600000</v>
      </c>
      <c r="L56" s="90">
        <v>540000</v>
      </c>
      <c r="M56" s="89">
        <f t="shared" si="4"/>
        <v>10800000</v>
      </c>
      <c r="N56" s="89"/>
      <c r="O56" s="98"/>
      <c r="P56" s="89"/>
      <c r="Q56" s="102"/>
      <c r="R56" s="103"/>
      <c r="S56" s="101"/>
      <c r="T56" s="47"/>
      <c r="U56" s="47"/>
      <c r="V56" s="48"/>
      <c r="W56" s="67" t="e">
        <f t="shared" si="5"/>
        <v>#NUM!</v>
      </c>
      <c r="X56" s="46" t="s">
        <v>13</v>
      </c>
      <c r="Y56" s="20" t="e">
        <f t="shared" si="6"/>
        <v>#NUM!</v>
      </c>
      <c r="Z56" s="54" t="e">
        <f t="shared" si="7"/>
        <v>#NUM!</v>
      </c>
      <c r="AA56" s="54" t="e">
        <f t="shared" si="8"/>
        <v>#NUM!</v>
      </c>
      <c r="AB56" s="55" t="e">
        <f t="shared" si="0"/>
        <v>#NUM!</v>
      </c>
      <c r="AC56" s="27"/>
      <c r="AD56" s="27"/>
      <c r="AE56" s="27"/>
      <c r="AF56" s="48">
        <f t="shared" si="9"/>
        <v>415927</v>
      </c>
      <c r="AG56" s="48">
        <f t="shared" si="10"/>
        <v>188864</v>
      </c>
      <c r="AH56" s="48">
        <f t="shared" si="11"/>
        <v>604791</v>
      </c>
      <c r="AI56" s="48">
        <f t="shared" si="12"/>
        <v>227063</v>
      </c>
      <c r="AJ56" s="102">
        <v>350000</v>
      </c>
      <c r="AK56" s="104">
        <v>593709</v>
      </c>
      <c r="AL56" s="106">
        <v>180000</v>
      </c>
      <c r="AM56" s="104">
        <v>540000</v>
      </c>
      <c r="AS56" s="48">
        <f>ROUND(AVERAGE(F56,H56,J56,L56),0)</f>
        <v>415927</v>
      </c>
      <c r="AT56" s="48">
        <f>ROUND(_xlfn.STDEV.S(F56,H56,J56,L56),0)</f>
        <v>188864</v>
      </c>
      <c r="AU56" s="48">
        <f t="shared" ref="AU56:AU66" si="40">+AS56+AT56</f>
        <v>604791</v>
      </c>
      <c r="AV56" s="48">
        <f t="shared" ref="AV56:AV66" si="41">+AS56-AT56</f>
        <v>227063</v>
      </c>
      <c r="AW56" s="102">
        <v>350000</v>
      </c>
      <c r="AX56" s="102">
        <v>593709</v>
      </c>
      <c r="AY56" s="102">
        <v>180000</v>
      </c>
      <c r="AZ56" s="102">
        <v>540000</v>
      </c>
      <c r="BA56" s="109"/>
      <c r="BB56" s="107">
        <f>ROUND(AVERAGE(AW56,AX56,AY56,AZ56),0)</f>
        <v>415927</v>
      </c>
      <c r="BC56" s="107">
        <f>ROUND(MEDIAN(AW56,AX56,AY56,AZ56),0)</f>
        <v>445000</v>
      </c>
      <c r="BD56" s="107">
        <f>ROUND(GEOMEAN(AW56,AX56,AY56,AZ56),0)</f>
        <v>376988</v>
      </c>
    </row>
    <row r="57" spans="2:56" x14ac:dyDescent="0.2">
      <c r="B57" s="76">
        <v>45</v>
      </c>
      <c r="C57" s="79" t="s">
        <v>78</v>
      </c>
      <c r="D57" s="10" t="s">
        <v>32</v>
      </c>
      <c r="E57" s="85">
        <v>20</v>
      </c>
      <c r="F57" s="90">
        <v>380000</v>
      </c>
      <c r="G57" s="89">
        <f t="shared" si="1"/>
        <v>7600000</v>
      </c>
      <c r="H57" s="90">
        <v>427471</v>
      </c>
      <c r="I57" s="89">
        <f t="shared" si="2"/>
        <v>8549420</v>
      </c>
      <c r="J57" s="90">
        <v>250000</v>
      </c>
      <c r="K57" s="89">
        <f t="shared" si="3"/>
        <v>5000000</v>
      </c>
      <c r="L57" s="90">
        <v>540000</v>
      </c>
      <c r="M57" s="89">
        <f t="shared" si="4"/>
        <v>10800000</v>
      </c>
      <c r="N57" s="89"/>
      <c r="O57" s="98"/>
      <c r="P57" s="89"/>
      <c r="Q57" s="102"/>
      <c r="R57" s="103"/>
      <c r="S57" s="101"/>
      <c r="T57" s="47"/>
      <c r="U57" s="47"/>
      <c r="V57" s="48"/>
      <c r="W57" s="67" t="e">
        <f t="shared" si="5"/>
        <v>#NUM!</v>
      </c>
      <c r="X57" s="46" t="s">
        <v>13</v>
      </c>
      <c r="Y57" s="20" t="e">
        <f t="shared" si="6"/>
        <v>#NUM!</v>
      </c>
      <c r="Z57" s="54" t="e">
        <f t="shared" si="7"/>
        <v>#NUM!</v>
      </c>
      <c r="AA57" s="54" t="e">
        <f t="shared" si="8"/>
        <v>#NUM!</v>
      </c>
      <c r="AB57" s="55" t="e">
        <f t="shared" si="0"/>
        <v>#NUM!</v>
      </c>
      <c r="AC57" s="27"/>
      <c r="AD57" s="27"/>
      <c r="AE57" s="27"/>
      <c r="AF57" s="48">
        <f t="shared" si="9"/>
        <v>399368</v>
      </c>
      <c r="AG57" s="48">
        <f t="shared" si="10"/>
        <v>120074</v>
      </c>
      <c r="AH57" s="48">
        <f t="shared" si="11"/>
        <v>519442</v>
      </c>
      <c r="AI57" s="48">
        <f t="shared" si="12"/>
        <v>279294</v>
      </c>
      <c r="AJ57" s="102">
        <v>380000</v>
      </c>
      <c r="AK57" s="104">
        <v>427471</v>
      </c>
      <c r="AL57" s="106">
        <v>250000</v>
      </c>
      <c r="AM57" s="106">
        <v>540000</v>
      </c>
      <c r="AS57" s="48">
        <f t="shared" ref="AS57:AS66" si="42">ROUND(AVERAGE(F57,H57,J57,L57),0)</f>
        <v>399368</v>
      </c>
      <c r="AT57" s="48">
        <f t="shared" ref="AT57:AT66" si="43">ROUND(_xlfn.STDEV.S(F57,H57,J57,L57),0)</f>
        <v>120074</v>
      </c>
      <c r="AU57" s="48">
        <f t="shared" si="40"/>
        <v>519442</v>
      </c>
      <c r="AV57" s="48">
        <f t="shared" si="41"/>
        <v>279294</v>
      </c>
      <c r="AW57" s="102">
        <v>380000</v>
      </c>
      <c r="AX57" s="102">
        <v>427471</v>
      </c>
      <c r="AY57" s="102">
        <v>250000</v>
      </c>
      <c r="AZ57" s="108">
        <v>540000</v>
      </c>
      <c r="BA57" s="110"/>
      <c r="BB57" s="107">
        <f>ROUND(AVERAGE(AW57,AX57,AY57),0)</f>
        <v>352490</v>
      </c>
      <c r="BC57" s="107">
        <f>ROUND(MEDIAN(AW57,AX57,AY57),0)</f>
        <v>380000</v>
      </c>
      <c r="BD57" s="107">
        <f>ROUND(GEOMEAN(AW57,AX57,AY57),0)</f>
        <v>343724</v>
      </c>
    </row>
    <row r="58" spans="2:56" x14ac:dyDescent="0.2">
      <c r="B58" s="76">
        <v>46</v>
      </c>
      <c r="C58" s="79" t="s">
        <v>79</v>
      </c>
      <c r="D58" s="10" t="s">
        <v>32</v>
      </c>
      <c r="E58" s="85">
        <v>20</v>
      </c>
      <c r="F58" s="90">
        <v>380000</v>
      </c>
      <c r="G58" s="89">
        <f t="shared" si="1"/>
        <v>7600000</v>
      </c>
      <c r="H58" s="90">
        <v>427471</v>
      </c>
      <c r="I58" s="89">
        <f t="shared" si="2"/>
        <v>8549420</v>
      </c>
      <c r="J58" s="90">
        <v>280000</v>
      </c>
      <c r="K58" s="89">
        <f t="shared" si="3"/>
        <v>5600000</v>
      </c>
      <c r="L58" s="90">
        <v>540000</v>
      </c>
      <c r="M58" s="89">
        <f t="shared" si="4"/>
        <v>10800000</v>
      </c>
      <c r="N58" s="89"/>
      <c r="O58" s="98"/>
      <c r="P58" s="89"/>
      <c r="Q58" s="102"/>
      <c r="R58" s="103"/>
      <c r="S58" s="101"/>
      <c r="T58" s="47"/>
      <c r="U58" s="47"/>
      <c r="V58" s="48"/>
      <c r="W58" s="67" t="e">
        <f t="shared" si="5"/>
        <v>#NUM!</v>
      </c>
      <c r="X58" s="46" t="s">
        <v>13</v>
      </c>
      <c r="Y58" s="20" t="e">
        <f t="shared" si="6"/>
        <v>#NUM!</v>
      </c>
      <c r="Z58" s="54" t="e">
        <f t="shared" si="7"/>
        <v>#NUM!</v>
      </c>
      <c r="AA58" s="54" t="e">
        <f t="shared" si="8"/>
        <v>#NUM!</v>
      </c>
      <c r="AB58" s="55" t="e">
        <f t="shared" si="0"/>
        <v>#NUM!</v>
      </c>
      <c r="AC58" s="27"/>
      <c r="AD58" s="27"/>
      <c r="AE58" s="27"/>
      <c r="AF58" s="48">
        <f t="shared" si="9"/>
        <v>406868</v>
      </c>
      <c r="AG58" s="48">
        <f t="shared" si="10"/>
        <v>107960</v>
      </c>
      <c r="AH58" s="48">
        <f t="shared" si="11"/>
        <v>514828</v>
      </c>
      <c r="AI58" s="48">
        <f t="shared" si="12"/>
        <v>298908</v>
      </c>
      <c r="AJ58" s="102">
        <v>380000</v>
      </c>
      <c r="AK58" s="104">
        <v>427471</v>
      </c>
      <c r="AL58" s="106">
        <v>280000</v>
      </c>
      <c r="AM58" s="106">
        <v>540000</v>
      </c>
      <c r="AS58" s="48">
        <f t="shared" si="42"/>
        <v>406868</v>
      </c>
      <c r="AT58" s="48">
        <f t="shared" si="43"/>
        <v>107960</v>
      </c>
      <c r="AU58" s="48">
        <f t="shared" si="40"/>
        <v>514828</v>
      </c>
      <c r="AV58" s="48">
        <f t="shared" si="41"/>
        <v>298908</v>
      </c>
      <c r="AW58" s="102">
        <v>380000</v>
      </c>
      <c r="AX58" s="102">
        <v>427471</v>
      </c>
      <c r="AY58" s="102">
        <v>280000</v>
      </c>
      <c r="AZ58" s="108">
        <v>540000</v>
      </c>
      <c r="BA58" s="110"/>
      <c r="BB58" s="107">
        <f>ROUND(AVERAGE(AW58,AX58,AY58),0)</f>
        <v>362490</v>
      </c>
      <c r="BC58" s="107">
        <f>ROUND(MEDIAN(AW58,AX58,AY58),0)</f>
        <v>380000</v>
      </c>
      <c r="BD58" s="107">
        <f>ROUND(GEOMEAN(AW58,AX58,AY58),0)</f>
        <v>356957</v>
      </c>
    </row>
    <row r="59" spans="2:56" x14ac:dyDescent="0.2">
      <c r="B59" s="76">
        <v>47</v>
      </c>
      <c r="C59" s="79" t="s">
        <v>80</v>
      </c>
      <c r="D59" s="10" t="s">
        <v>32</v>
      </c>
      <c r="E59" s="85">
        <v>20</v>
      </c>
      <c r="F59" s="90">
        <v>1100000</v>
      </c>
      <c r="G59" s="89">
        <f t="shared" si="1"/>
        <v>22000000</v>
      </c>
      <c r="H59" s="99">
        <v>3680998</v>
      </c>
      <c r="I59" s="89">
        <f t="shared" si="2"/>
        <v>73619960</v>
      </c>
      <c r="J59" s="90">
        <v>950000</v>
      </c>
      <c r="K59" s="89">
        <f t="shared" si="3"/>
        <v>19000000</v>
      </c>
      <c r="L59" s="90">
        <v>540000</v>
      </c>
      <c r="M59" s="89">
        <f t="shared" si="4"/>
        <v>10800000</v>
      </c>
      <c r="N59" s="89"/>
      <c r="O59" s="98"/>
      <c r="P59" s="89"/>
      <c r="Q59" s="102"/>
      <c r="R59" s="103"/>
      <c r="S59" s="101"/>
      <c r="T59" s="47"/>
      <c r="U59" s="47"/>
      <c r="V59" s="48"/>
      <c r="W59" s="67" t="e">
        <f t="shared" si="5"/>
        <v>#NUM!</v>
      </c>
      <c r="X59" s="46" t="s">
        <v>13</v>
      </c>
      <c r="Y59" s="20" t="e">
        <f t="shared" si="6"/>
        <v>#NUM!</v>
      </c>
      <c r="Z59" s="54" t="e">
        <f t="shared" si="7"/>
        <v>#NUM!</v>
      </c>
      <c r="AA59" s="54" t="e">
        <f t="shared" si="8"/>
        <v>#NUM!</v>
      </c>
      <c r="AB59" s="55" t="e">
        <f t="shared" si="0"/>
        <v>#NUM!</v>
      </c>
      <c r="AC59" s="27"/>
      <c r="AD59" s="27"/>
      <c r="AE59" s="27"/>
      <c r="AF59" s="48">
        <f t="shared" si="9"/>
        <v>1567750</v>
      </c>
      <c r="AG59" s="48">
        <f t="shared" si="10"/>
        <v>1428576</v>
      </c>
      <c r="AH59" s="48">
        <f t="shared" si="11"/>
        <v>2996326</v>
      </c>
      <c r="AI59" s="48">
        <f t="shared" si="12"/>
        <v>139174</v>
      </c>
      <c r="AJ59" s="102">
        <v>1100000</v>
      </c>
      <c r="AK59" s="106">
        <v>3680998</v>
      </c>
      <c r="AL59" s="104">
        <v>950000</v>
      </c>
      <c r="AM59" s="104">
        <v>540000</v>
      </c>
      <c r="AN59" s="107">
        <f>ROUND(AVERAGE(AJ59,AL59,AM59),0)</f>
        <v>863333</v>
      </c>
      <c r="AO59" s="107">
        <f>ROUND(MEDIAN(AJ59,AL59,AM59),0)</f>
        <v>950000</v>
      </c>
      <c r="AP59" s="107">
        <f>ROUND(GEOMEAN(AJ59,AL59,AM59),0)</f>
        <v>826361</v>
      </c>
      <c r="AS59" s="48">
        <f t="shared" si="42"/>
        <v>1567750</v>
      </c>
      <c r="AT59" s="48">
        <f t="shared" si="43"/>
        <v>1428576</v>
      </c>
      <c r="AU59" s="48">
        <f t="shared" si="40"/>
        <v>2996326</v>
      </c>
      <c r="AV59" s="48">
        <f t="shared" si="41"/>
        <v>139174</v>
      </c>
      <c r="AW59" s="102">
        <v>1100000</v>
      </c>
      <c r="AX59" s="108">
        <v>3680998</v>
      </c>
      <c r="AY59" s="102">
        <v>950000</v>
      </c>
      <c r="AZ59" s="102">
        <v>540000</v>
      </c>
      <c r="BA59" s="110"/>
      <c r="BB59" s="107">
        <f>ROUND(AVERAGE(AW59,AY59,AZ59),0)</f>
        <v>863333</v>
      </c>
      <c r="BC59" s="107">
        <f>ROUND(MEDIAN(AW59,AY59,AZ59),0)</f>
        <v>950000</v>
      </c>
      <c r="BD59" s="107">
        <f>ROUND(GEOMEAN(AW59,AY59,AZ59),0)</f>
        <v>826361</v>
      </c>
    </row>
    <row r="60" spans="2:56" x14ac:dyDescent="0.2">
      <c r="B60" s="76">
        <v>48</v>
      </c>
      <c r="C60" s="79" t="s">
        <v>81</v>
      </c>
      <c r="D60" s="10" t="s">
        <v>32</v>
      </c>
      <c r="E60" s="85">
        <v>162</v>
      </c>
      <c r="F60" s="90">
        <v>110000</v>
      </c>
      <c r="G60" s="89">
        <f t="shared" si="1"/>
        <v>17820000</v>
      </c>
      <c r="H60" s="90">
        <v>142072</v>
      </c>
      <c r="I60" s="89">
        <f t="shared" si="2"/>
        <v>23015664</v>
      </c>
      <c r="J60" s="90">
        <v>85000</v>
      </c>
      <c r="K60" s="89">
        <f t="shared" si="3"/>
        <v>13770000</v>
      </c>
      <c r="L60" s="90">
        <v>90000</v>
      </c>
      <c r="M60" s="89">
        <f t="shared" si="4"/>
        <v>14580000</v>
      </c>
      <c r="N60" s="89"/>
      <c r="O60" s="98"/>
      <c r="P60" s="89"/>
      <c r="Q60" s="102"/>
      <c r="R60" s="103"/>
      <c r="S60" s="101"/>
      <c r="T60" s="47"/>
      <c r="U60" s="47"/>
      <c r="V60" s="48"/>
      <c r="W60" s="67" t="e">
        <f t="shared" si="5"/>
        <v>#NUM!</v>
      </c>
      <c r="X60" s="46" t="s">
        <v>13</v>
      </c>
      <c r="Y60" s="20" t="e">
        <f t="shared" si="6"/>
        <v>#NUM!</v>
      </c>
      <c r="Z60" s="54" t="e">
        <f t="shared" si="7"/>
        <v>#NUM!</v>
      </c>
      <c r="AA60" s="54" t="e">
        <f t="shared" si="8"/>
        <v>#NUM!</v>
      </c>
      <c r="AB60" s="55" t="e">
        <f t="shared" si="0"/>
        <v>#NUM!</v>
      </c>
      <c r="AC60" s="27"/>
      <c r="AD60" s="27"/>
      <c r="AE60" s="27"/>
      <c r="AF60" s="48">
        <f t="shared" si="9"/>
        <v>106768</v>
      </c>
      <c r="AG60" s="48">
        <f t="shared" si="10"/>
        <v>25896</v>
      </c>
      <c r="AH60" s="48">
        <f t="shared" si="11"/>
        <v>132664</v>
      </c>
      <c r="AI60" s="48">
        <f t="shared" si="12"/>
        <v>80872</v>
      </c>
      <c r="AJ60" s="102">
        <v>110000</v>
      </c>
      <c r="AK60" s="106">
        <v>142072</v>
      </c>
      <c r="AL60" s="104">
        <v>85000</v>
      </c>
      <c r="AM60" s="104">
        <v>90000</v>
      </c>
      <c r="AN60" s="107">
        <f>ROUND(AVERAGE(AJ60,AL60,AM60),0)</f>
        <v>95000</v>
      </c>
      <c r="AO60" s="107">
        <f>ROUND(MEDIAN(AJ60,AL60,AM60),0)</f>
        <v>90000</v>
      </c>
      <c r="AP60" s="107">
        <f>ROUND(GEOMEAN(AJ60,AL60,AM60),0)</f>
        <v>94410</v>
      </c>
      <c r="AS60" s="48">
        <f t="shared" si="42"/>
        <v>106768</v>
      </c>
      <c r="AT60" s="48">
        <f t="shared" si="43"/>
        <v>25896</v>
      </c>
      <c r="AU60" s="48">
        <f t="shared" si="40"/>
        <v>132664</v>
      </c>
      <c r="AV60" s="48">
        <f t="shared" si="41"/>
        <v>80872</v>
      </c>
      <c r="AW60" s="102">
        <v>110000</v>
      </c>
      <c r="AX60" s="108">
        <v>142072</v>
      </c>
      <c r="AY60" s="102">
        <v>85000</v>
      </c>
      <c r="AZ60" s="102">
        <v>90000</v>
      </c>
      <c r="BA60" s="110"/>
      <c r="BB60" s="107">
        <f>ROUND(AVERAGE(AW60,AY60,AZ60),0)</f>
        <v>95000</v>
      </c>
      <c r="BC60" s="107">
        <f>ROUND(MEDIAN(AW60,AY60,AZ60),0)</f>
        <v>90000</v>
      </c>
      <c r="BD60" s="107">
        <f>ROUND(GEOMEAN(AW60,AY60,AZ60),0)</f>
        <v>94410</v>
      </c>
    </row>
    <row r="61" spans="2:56" x14ac:dyDescent="0.2">
      <c r="B61" s="76">
        <v>49</v>
      </c>
      <c r="C61" s="79" t="s">
        <v>82</v>
      </c>
      <c r="D61" s="10" t="s">
        <v>32</v>
      </c>
      <c r="E61" s="85">
        <v>690</v>
      </c>
      <c r="F61" s="90">
        <v>35000</v>
      </c>
      <c r="G61" s="89">
        <f t="shared" si="1"/>
        <v>24150000</v>
      </c>
      <c r="H61" s="90">
        <v>22250</v>
      </c>
      <c r="I61" s="89">
        <f t="shared" si="2"/>
        <v>15352500</v>
      </c>
      <c r="J61" s="90">
        <v>23000</v>
      </c>
      <c r="K61" s="89">
        <f t="shared" si="3"/>
        <v>15870000</v>
      </c>
      <c r="L61" s="90">
        <v>18000</v>
      </c>
      <c r="M61" s="89">
        <f t="shared" si="4"/>
        <v>12420000</v>
      </c>
      <c r="N61" s="89"/>
      <c r="O61" s="98"/>
      <c r="P61" s="89"/>
      <c r="Q61" s="102"/>
      <c r="R61" s="103"/>
      <c r="S61" s="101"/>
      <c r="T61" s="47"/>
      <c r="U61" s="47"/>
      <c r="V61" s="48"/>
      <c r="W61" s="67" t="e">
        <f t="shared" si="5"/>
        <v>#NUM!</v>
      </c>
      <c r="X61" s="46" t="s">
        <v>13</v>
      </c>
      <c r="Y61" s="20" t="e">
        <f t="shared" si="6"/>
        <v>#NUM!</v>
      </c>
      <c r="Z61" s="54" t="e">
        <f t="shared" si="7"/>
        <v>#NUM!</v>
      </c>
      <c r="AA61" s="54" t="e">
        <f t="shared" si="8"/>
        <v>#NUM!</v>
      </c>
      <c r="AB61" s="55" t="e">
        <f t="shared" si="0"/>
        <v>#NUM!</v>
      </c>
      <c r="AC61" s="27"/>
      <c r="AD61" s="27"/>
      <c r="AE61" s="27"/>
      <c r="AF61" s="48">
        <f t="shared" si="9"/>
        <v>24563</v>
      </c>
      <c r="AG61" s="48">
        <f t="shared" si="10"/>
        <v>7298</v>
      </c>
      <c r="AH61" s="48">
        <f t="shared" si="11"/>
        <v>31861</v>
      </c>
      <c r="AI61" s="48">
        <f t="shared" si="12"/>
        <v>17265</v>
      </c>
      <c r="AJ61" s="105">
        <v>35000</v>
      </c>
      <c r="AK61" s="104">
        <v>22250</v>
      </c>
      <c r="AL61" s="104">
        <v>23000</v>
      </c>
      <c r="AM61" s="104">
        <v>18000</v>
      </c>
      <c r="AN61" s="107">
        <f>ROUND(AVERAGE(AK61,AL61,AM61),0)</f>
        <v>21083</v>
      </c>
      <c r="AO61" s="107">
        <f>ROUND(MEDIAN(AK61,AL61,AM61),0)</f>
        <v>22250</v>
      </c>
      <c r="AP61" s="107">
        <f>ROUND(GEOMEAN(AK61,AL61,AM61),0)</f>
        <v>20963</v>
      </c>
      <c r="AS61" s="48">
        <f t="shared" si="42"/>
        <v>24563</v>
      </c>
      <c r="AT61" s="48">
        <f t="shared" si="43"/>
        <v>7298</v>
      </c>
      <c r="AU61" s="48">
        <f t="shared" si="40"/>
        <v>31861</v>
      </c>
      <c r="AV61" s="48">
        <f t="shared" si="41"/>
        <v>17265</v>
      </c>
      <c r="AW61" s="108">
        <v>35000</v>
      </c>
      <c r="AX61" s="102">
        <v>22250</v>
      </c>
      <c r="AY61" s="102">
        <v>23000</v>
      </c>
      <c r="AZ61" s="102">
        <v>18000</v>
      </c>
      <c r="BA61" s="110"/>
      <c r="BB61" s="107">
        <f>ROUND(AVERAGE(AX61,AY61,AZ61),0)</f>
        <v>21083</v>
      </c>
      <c r="BC61" s="107">
        <f>ROUND(MEDIAN(AX61,AY61,AZ61),0)</f>
        <v>22250</v>
      </c>
      <c r="BD61" s="107">
        <f>ROUND(GEOMEAN(AX61,AY61,AZ61),0)</f>
        <v>20963</v>
      </c>
    </row>
    <row r="62" spans="2:56" x14ac:dyDescent="0.2">
      <c r="B62" s="76">
        <v>50</v>
      </c>
      <c r="C62" s="79" t="s">
        <v>83</v>
      </c>
      <c r="D62" s="10" t="s">
        <v>32</v>
      </c>
      <c r="E62" s="86">
        <v>405</v>
      </c>
      <c r="F62" s="90">
        <v>220000</v>
      </c>
      <c r="G62" s="89">
        <f t="shared" si="1"/>
        <v>89100000</v>
      </c>
      <c r="H62" s="91">
        <v>307332</v>
      </c>
      <c r="I62" s="89">
        <f t="shared" si="2"/>
        <v>124469460</v>
      </c>
      <c r="J62" s="91">
        <v>190000</v>
      </c>
      <c r="K62" s="89">
        <f t="shared" si="3"/>
        <v>76950000</v>
      </c>
      <c r="L62" s="91">
        <v>430000</v>
      </c>
      <c r="M62" s="89">
        <f t="shared" si="4"/>
        <v>174150000</v>
      </c>
      <c r="N62" s="89"/>
      <c r="O62" s="98"/>
      <c r="P62" s="89"/>
      <c r="Q62" s="102"/>
      <c r="R62" s="103"/>
      <c r="S62" s="101"/>
      <c r="T62" s="47"/>
      <c r="U62" s="47"/>
      <c r="V62" s="48"/>
      <c r="W62" s="67" t="e">
        <f t="shared" si="5"/>
        <v>#NUM!</v>
      </c>
      <c r="X62" s="46" t="s">
        <v>13</v>
      </c>
      <c r="Y62" s="20" t="e">
        <f t="shared" si="6"/>
        <v>#NUM!</v>
      </c>
      <c r="Z62" s="54" t="e">
        <f t="shared" si="7"/>
        <v>#NUM!</v>
      </c>
      <c r="AA62" s="54" t="e">
        <f t="shared" si="8"/>
        <v>#NUM!</v>
      </c>
      <c r="AB62" s="55" t="e">
        <f t="shared" si="0"/>
        <v>#NUM!</v>
      </c>
      <c r="AC62" s="27"/>
      <c r="AD62" s="27"/>
      <c r="AE62" s="27"/>
      <c r="AF62" s="48">
        <f t="shared" si="9"/>
        <v>286833</v>
      </c>
      <c r="AG62" s="48">
        <f t="shared" si="10"/>
        <v>107642</v>
      </c>
      <c r="AH62" s="48">
        <f t="shared" si="11"/>
        <v>394475</v>
      </c>
      <c r="AI62" s="48">
        <f t="shared" si="12"/>
        <v>179191</v>
      </c>
      <c r="AJ62" s="102">
        <v>220000</v>
      </c>
      <c r="AK62" s="104">
        <v>307332</v>
      </c>
      <c r="AL62" s="104">
        <v>190000</v>
      </c>
      <c r="AM62" s="106">
        <v>430000</v>
      </c>
      <c r="AN62" s="107">
        <f>ROUND(AVERAGE(AJ62,AK62,AL62),0)</f>
        <v>239111</v>
      </c>
      <c r="AO62" s="107">
        <f>ROUND(MEDIAN(AJ62,AK62,AL62),0)</f>
        <v>220000</v>
      </c>
      <c r="AP62" s="107">
        <f>ROUND(GEOMEAN(AJ62,AK62,AL62),0)</f>
        <v>234204</v>
      </c>
      <c r="AS62" s="48">
        <f t="shared" si="42"/>
        <v>286833</v>
      </c>
      <c r="AT62" s="48">
        <f t="shared" si="43"/>
        <v>107642</v>
      </c>
      <c r="AU62" s="48">
        <f t="shared" si="40"/>
        <v>394475</v>
      </c>
      <c r="AV62" s="48">
        <f t="shared" si="41"/>
        <v>179191</v>
      </c>
      <c r="AW62" s="102">
        <v>220000</v>
      </c>
      <c r="AX62" s="102">
        <v>307332</v>
      </c>
      <c r="AY62" s="102">
        <v>190000</v>
      </c>
      <c r="AZ62" s="108">
        <v>430000</v>
      </c>
      <c r="BA62" s="110"/>
      <c r="BB62" s="107">
        <f>ROUND(AVERAGE(AW62,AX62,AY62),0)</f>
        <v>239111</v>
      </c>
      <c r="BC62" s="107">
        <f>ROUND(MEDIAN(AW62,AX62,AY62),0)</f>
        <v>220000</v>
      </c>
      <c r="BD62" s="107">
        <f>ROUND(GEOMEAN(AW62,AX62,AY62),0)</f>
        <v>234204</v>
      </c>
    </row>
    <row r="63" spans="2:56" x14ac:dyDescent="0.2">
      <c r="B63" s="76">
        <v>51</v>
      </c>
      <c r="C63" s="79" t="s">
        <v>84</v>
      </c>
      <c r="D63" s="10" t="s">
        <v>32</v>
      </c>
      <c r="E63" s="86">
        <v>81</v>
      </c>
      <c r="F63" s="90">
        <v>380000</v>
      </c>
      <c r="G63" s="89">
        <f t="shared" si="1"/>
        <v>30780000</v>
      </c>
      <c r="H63" s="99">
        <v>0</v>
      </c>
      <c r="I63" s="89">
        <f t="shared" si="2"/>
        <v>0</v>
      </c>
      <c r="J63" s="91">
        <v>350000</v>
      </c>
      <c r="K63" s="89">
        <f t="shared" si="3"/>
        <v>28350000</v>
      </c>
      <c r="L63" s="91">
        <v>450000</v>
      </c>
      <c r="M63" s="89">
        <f t="shared" si="4"/>
        <v>36450000</v>
      </c>
      <c r="N63" s="89"/>
      <c r="O63" s="98"/>
      <c r="P63" s="89"/>
      <c r="Q63" s="102"/>
      <c r="R63" s="103"/>
      <c r="S63" s="101"/>
      <c r="T63" s="47"/>
      <c r="U63" s="47"/>
      <c r="V63" s="48"/>
      <c r="W63" s="67" t="e">
        <f t="shared" si="5"/>
        <v>#NUM!</v>
      </c>
      <c r="X63" s="46" t="s">
        <v>13</v>
      </c>
      <c r="Y63" s="20" t="e">
        <f t="shared" si="6"/>
        <v>#NUM!</v>
      </c>
      <c r="Z63" s="54" t="e">
        <f t="shared" si="7"/>
        <v>#NUM!</v>
      </c>
      <c r="AA63" s="54" t="e">
        <f t="shared" si="8"/>
        <v>#NUM!</v>
      </c>
      <c r="AB63" s="55" t="e">
        <f t="shared" si="0"/>
        <v>#NUM!</v>
      </c>
      <c r="AC63" s="27"/>
      <c r="AD63" s="27"/>
      <c r="AE63" s="27"/>
      <c r="AF63" s="48">
        <f t="shared" si="9"/>
        <v>295000</v>
      </c>
      <c r="AG63" s="48">
        <f t="shared" si="10"/>
        <v>201080</v>
      </c>
      <c r="AH63" s="48">
        <f t="shared" si="11"/>
        <v>496080</v>
      </c>
      <c r="AI63" s="48">
        <f t="shared" si="12"/>
        <v>93920</v>
      </c>
      <c r="AJ63" s="102">
        <v>380000</v>
      </c>
      <c r="AK63" s="106">
        <v>0</v>
      </c>
      <c r="AL63" s="104">
        <v>350000</v>
      </c>
      <c r="AM63" s="104">
        <v>450000</v>
      </c>
      <c r="AN63" s="107">
        <f>ROUND(AVERAGE(AJ63,AL63,AM63),0)</f>
        <v>393333</v>
      </c>
      <c r="AO63" s="107">
        <f>ROUND(MEDIAN(AJ63,AL63,AM63),0)</f>
        <v>380000</v>
      </c>
      <c r="AP63" s="107">
        <f>ROUND(GEOMEAN(AJ63,AL63,AM63),0)</f>
        <v>391160</v>
      </c>
      <c r="AS63" s="48">
        <f t="shared" si="42"/>
        <v>295000</v>
      </c>
      <c r="AT63" s="48">
        <f t="shared" si="43"/>
        <v>201080</v>
      </c>
      <c r="AU63" s="48">
        <f t="shared" si="40"/>
        <v>496080</v>
      </c>
      <c r="AV63" s="48">
        <f t="shared" si="41"/>
        <v>93920</v>
      </c>
      <c r="AW63" s="102">
        <v>380000</v>
      </c>
      <c r="AX63" s="102">
        <v>0</v>
      </c>
      <c r="AY63" s="102">
        <v>350000</v>
      </c>
      <c r="AZ63" s="102">
        <v>450000</v>
      </c>
      <c r="BA63" s="110"/>
      <c r="BB63" s="107">
        <f>ROUND(AVERAGE(AW63,AY63,AZ63),0)</f>
        <v>393333</v>
      </c>
      <c r="BC63" s="107">
        <f>ROUND(MEDIAN(AW63,AY63,AZ63),0)</f>
        <v>380000</v>
      </c>
      <c r="BD63" s="107">
        <f>ROUND(GEOMEAN(AW63,AY63,AZ63),0)</f>
        <v>391160</v>
      </c>
    </row>
    <row r="64" spans="2:56" x14ac:dyDescent="0.2">
      <c r="B64" s="76">
        <v>52</v>
      </c>
      <c r="C64" s="79" t="s">
        <v>85</v>
      </c>
      <c r="D64" s="10" t="s">
        <v>32</v>
      </c>
      <c r="E64" s="86">
        <v>108</v>
      </c>
      <c r="F64" s="90">
        <v>220000</v>
      </c>
      <c r="G64" s="89">
        <f t="shared" si="1"/>
        <v>23760000</v>
      </c>
      <c r="H64" s="91">
        <v>586725</v>
      </c>
      <c r="I64" s="89">
        <f t="shared" si="2"/>
        <v>63366300</v>
      </c>
      <c r="J64" s="99">
        <v>180000</v>
      </c>
      <c r="K64" s="89">
        <f t="shared" si="3"/>
        <v>19440000</v>
      </c>
      <c r="L64" s="91">
        <v>560000</v>
      </c>
      <c r="M64" s="89">
        <f t="shared" si="4"/>
        <v>60480000</v>
      </c>
      <c r="N64" s="89"/>
      <c r="O64" s="98"/>
      <c r="P64" s="89"/>
      <c r="Q64" s="102"/>
      <c r="R64" s="103"/>
      <c r="S64" s="101"/>
      <c r="T64" s="47"/>
      <c r="U64" s="47"/>
      <c r="V64" s="48"/>
      <c r="W64" s="67" t="e">
        <f t="shared" si="5"/>
        <v>#NUM!</v>
      </c>
      <c r="X64" s="46" t="s">
        <v>13</v>
      </c>
      <c r="Y64" s="20" t="e">
        <f t="shared" si="6"/>
        <v>#NUM!</v>
      </c>
      <c r="Z64" s="54" t="e">
        <f t="shared" si="7"/>
        <v>#NUM!</v>
      </c>
      <c r="AA64" s="54" t="e">
        <f t="shared" si="8"/>
        <v>#NUM!</v>
      </c>
      <c r="AB64" s="55" t="e">
        <f t="shared" si="0"/>
        <v>#NUM!</v>
      </c>
      <c r="AC64" s="27"/>
      <c r="AD64" s="27"/>
      <c r="AE64" s="27"/>
      <c r="AF64" s="48">
        <f t="shared" si="9"/>
        <v>386681</v>
      </c>
      <c r="AG64" s="48">
        <f t="shared" si="10"/>
        <v>216454</v>
      </c>
      <c r="AH64" s="48">
        <f t="shared" si="11"/>
        <v>603135</v>
      </c>
      <c r="AI64" s="48">
        <f t="shared" si="12"/>
        <v>170227</v>
      </c>
      <c r="AJ64" s="102">
        <v>220000</v>
      </c>
      <c r="AK64" s="104">
        <v>586725</v>
      </c>
      <c r="AL64" s="104">
        <v>180000</v>
      </c>
      <c r="AM64" s="104">
        <v>560000</v>
      </c>
      <c r="AN64" s="107">
        <f>ROUND(AVERAGE(AJ64,AK64,AL64,AM64),0)</f>
        <v>386681</v>
      </c>
      <c r="AO64" s="107">
        <f>ROUND(MEDIAN(AJ64,AK64,AL64,AM64),0)</f>
        <v>390000</v>
      </c>
      <c r="AP64" s="107">
        <f>ROUND(GEOMEAN(AJ64,AK64,AL64,AM64),0)</f>
        <v>337738</v>
      </c>
      <c r="AS64" s="48">
        <f t="shared" si="42"/>
        <v>386681</v>
      </c>
      <c r="AT64" s="48">
        <f t="shared" si="43"/>
        <v>216454</v>
      </c>
      <c r="AU64" s="48">
        <f t="shared" si="40"/>
        <v>603135</v>
      </c>
      <c r="AV64" s="48">
        <f t="shared" si="41"/>
        <v>170227</v>
      </c>
      <c r="AW64" s="102">
        <v>220000</v>
      </c>
      <c r="AX64" s="102">
        <v>586725</v>
      </c>
      <c r="AY64" s="102">
        <v>180000</v>
      </c>
      <c r="AZ64" s="102">
        <v>560000</v>
      </c>
      <c r="BA64" s="110"/>
      <c r="BB64" s="107">
        <f>ROUND(AVERAGE(AW64,AX64,AY64,AZ64),0)</f>
        <v>386681</v>
      </c>
      <c r="BC64" s="107">
        <f>ROUND(MEDIAN(AW64,AX64,AY64,AZ64),0)</f>
        <v>390000</v>
      </c>
      <c r="BD64" s="107">
        <f>ROUND(GEOMEAN(AW64,AX64,AY64,AZ64),0)</f>
        <v>337738</v>
      </c>
    </row>
    <row r="65" spans="2:56" x14ac:dyDescent="0.2">
      <c r="B65" s="76">
        <v>53</v>
      </c>
      <c r="C65" s="79" t="s">
        <v>86</v>
      </c>
      <c r="D65" s="10" t="s">
        <v>32</v>
      </c>
      <c r="E65" s="86">
        <v>540</v>
      </c>
      <c r="F65" s="99">
        <v>85000</v>
      </c>
      <c r="G65" s="89">
        <f t="shared" si="1"/>
        <v>45900000</v>
      </c>
      <c r="H65" s="91">
        <v>199567</v>
      </c>
      <c r="I65" s="89">
        <f t="shared" si="2"/>
        <v>107766180</v>
      </c>
      <c r="J65" s="91">
        <v>160000</v>
      </c>
      <c r="K65" s="89">
        <f t="shared" si="3"/>
        <v>86400000</v>
      </c>
      <c r="L65" s="91">
        <v>255000</v>
      </c>
      <c r="M65" s="89">
        <f t="shared" si="4"/>
        <v>137700000</v>
      </c>
      <c r="N65" s="89"/>
      <c r="O65" s="98"/>
      <c r="P65" s="89"/>
      <c r="Q65" s="102"/>
      <c r="R65" s="103"/>
      <c r="S65" s="101"/>
      <c r="T65" s="47"/>
      <c r="U65" s="47"/>
      <c r="V65" s="48"/>
      <c r="W65" s="67" t="e">
        <f t="shared" si="5"/>
        <v>#NUM!</v>
      </c>
      <c r="X65" s="46" t="s">
        <v>13</v>
      </c>
      <c r="Y65" s="20" t="e">
        <f t="shared" si="6"/>
        <v>#NUM!</v>
      </c>
      <c r="Z65" s="54" t="e">
        <f t="shared" si="7"/>
        <v>#NUM!</v>
      </c>
      <c r="AA65" s="54" t="e">
        <f t="shared" si="8"/>
        <v>#NUM!</v>
      </c>
      <c r="AB65" s="55" t="e">
        <f t="shared" si="0"/>
        <v>#NUM!</v>
      </c>
      <c r="AC65" s="27"/>
      <c r="AD65" s="27"/>
      <c r="AE65" s="27"/>
      <c r="AF65" s="48">
        <f t="shared" si="9"/>
        <v>174892</v>
      </c>
      <c r="AG65" s="48">
        <f t="shared" si="10"/>
        <v>71481</v>
      </c>
      <c r="AH65" s="48">
        <f t="shared" si="11"/>
        <v>246373</v>
      </c>
      <c r="AI65" s="48">
        <f t="shared" si="12"/>
        <v>103411</v>
      </c>
      <c r="AJ65" s="105">
        <v>85000</v>
      </c>
      <c r="AK65" s="104">
        <v>199567</v>
      </c>
      <c r="AL65" s="104">
        <v>160000</v>
      </c>
      <c r="AM65" s="106">
        <v>255000</v>
      </c>
      <c r="AS65" s="48">
        <f t="shared" si="42"/>
        <v>174892</v>
      </c>
      <c r="AT65" s="48">
        <f t="shared" si="43"/>
        <v>71481</v>
      </c>
      <c r="AU65" s="48">
        <f t="shared" si="40"/>
        <v>246373</v>
      </c>
      <c r="AV65" s="48">
        <f t="shared" si="41"/>
        <v>103411</v>
      </c>
      <c r="AW65" s="102">
        <v>85000</v>
      </c>
      <c r="AX65" s="102">
        <v>199567</v>
      </c>
      <c r="AY65" s="102">
        <v>160000</v>
      </c>
      <c r="AZ65" s="108">
        <v>255000</v>
      </c>
      <c r="BA65" s="110"/>
      <c r="BB65" s="107">
        <f>ROUND(AVERAGE(AW65,AX65,AY65),0)</f>
        <v>148189</v>
      </c>
      <c r="BC65" s="107">
        <f>ROUND(MEDIAN(AW65,AX65,AY65),0)</f>
        <v>160000</v>
      </c>
      <c r="BD65" s="107">
        <f>ROUND(GEOMEAN(AW65,AX65,AY65),0)</f>
        <v>139490</v>
      </c>
    </row>
    <row r="66" spans="2:56" x14ac:dyDescent="0.2">
      <c r="B66" s="76">
        <v>54</v>
      </c>
      <c r="C66" s="79" t="s">
        <v>87</v>
      </c>
      <c r="D66" s="10" t="s">
        <v>32</v>
      </c>
      <c r="E66" s="86">
        <v>945</v>
      </c>
      <c r="F66" s="90">
        <v>320000</v>
      </c>
      <c r="G66" s="89">
        <f t="shared" si="1"/>
        <v>302400000</v>
      </c>
      <c r="H66" s="99">
        <v>0</v>
      </c>
      <c r="I66" s="89">
        <f t="shared" si="2"/>
        <v>0</v>
      </c>
      <c r="J66" s="91">
        <v>350000</v>
      </c>
      <c r="K66" s="89">
        <f t="shared" si="3"/>
        <v>330750000</v>
      </c>
      <c r="L66" s="91">
        <v>610000</v>
      </c>
      <c r="M66" s="89">
        <f t="shared" si="4"/>
        <v>576450000</v>
      </c>
      <c r="N66" s="89"/>
      <c r="O66" s="98"/>
      <c r="P66" s="89"/>
      <c r="Q66" s="102"/>
      <c r="R66" s="103"/>
      <c r="S66" s="101"/>
      <c r="T66" s="47"/>
      <c r="U66" s="47"/>
      <c r="V66" s="48"/>
      <c r="W66" s="67" t="e">
        <f t="shared" si="5"/>
        <v>#NUM!</v>
      </c>
      <c r="X66" s="46" t="s">
        <v>13</v>
      </c>
      <c r="Y66" s="20" t="e">
        <f t="shared" si="6"/>
        <v>#NUM!</v>
      </c>
      <c r="Z66" s="54" t="e">
        <f t="shared" si="7"/>
        <v>#NUM!</v>
      </c>
      <c r="AA66" s="54" t="e">
        <f t="shared" si="8"/>
        <v>#NUM!</v>
      </c>
      <c r="AB66" s="55" t="e">
        <f t="shared" si="0"/>
        <v>#NUM!</v>
      </c>
      <c r="AC66" s="27"/>
      <c r="AD66" s="27"/>
      <c r="AE66" s="27"/>
      <c r="AF66" s="48">
        <f t="shared" si="9"/>
        <v>320000</v>
      </c>
      <c r="AG66" s="48">
        <f t="shared" si="10"/>
        <v>249933</v>
      </c>
      <c r="AH66" s="48">
        <f t="shared" si="11"/>
        <v>569933</v>
      </c>
      <c r="AI66" s="48">
        <f t="shared" si="12"/>
        <v>70067</v>
      </c>
      <c r="AJ66" s="102">
        <v>320000</v>
      </c>
      <c r="AK66" s="106">
        <v>0</v>
      </c>
      <c r="AL66" s="104">
        <v>350000</v>
      </c>
      <c r="AM66" s="106">
        <v>610000</v>
      </c>
      <c r="AS66" s="48">
        <f t="shared" si="42"/>
        <v>320000</v>
      </c>
      <c r="AT66" s="48">
        <f t="shared" si="43"/>
        <v>249933</v>
      </c>
      <c r="AU66" s="48">
        <f t="shared" si="40"/>
        <v>569933</v>
      </c>
      <c r="AV66" s="48">
        <f t="shared" si="41"/>
        <v>70067</v>
      </c>
      <c r="AW66" s="102">
        <v>320000</v>
      </c>
      <c r="AX66" s="102">
        <v>0</v>
      </c>
      <c r="AY66" s="102">
        <v>350000</v>
      </c>
      <c r="AZ66" s="108">
        <v>610000</v>
      </c>
      <c r="BA66" s="110"/>
      <c r="BB66" s="107">
        <f>ROUND(AVERAGE(AW66,AY66),0)</f>
        <v>335000</v>
      </c>
      <c r="BC66" s="107">
        <f>ROUND(MEDIAN(AW66,AY66),0)</f>
        <v>335000</v>
      </c>
      <c r="BD66" s="107">
        <f>ROUND(GEOMEAN(AW66,AY66),0)</f>
        <v>334664</v>
      </c>
    </row>
    <row r="67" spans="2:56" s="11" customFormat="1" ht="14.65" customHeight="1" thickBot="1" x14ac:dyDescent="0.3">
      <c r="B67" s="36"/>
      <c r="C67" s="37"/>
      <c r="D67" s="38"/>
      <c r="E67" s="87">
        <f>SUM(E13:E66)</f>
        <v>23831</v>
      </c>
      <c r="F67" s="163">
        <f>SUM(G13:G66)</f>
        <v>2072709000</v>
      </c>
      <c r="G67" s="164"/>
      <c r="H67" s="163">
        <f>SUM(I13:I66)</f>
        <v>2163495122</v>
      </c>
      <c r="I67" s="164"/>
      <c r="J67" s="163">
        <f>SUM(K13:K66)</f>
        <v>1877599000</v>
      </c>
      <c r="K67" s="164"/>
      <c r="L67" s="163">
        <f>SUM(M13:M66)</f>
        <v>2034694500</v>
      </c>
      <c r="M67" s="164"/>
      <c r="N67" s="93"/>
      <c r="O67" s="93"/>
      <c r="P67" s="93"/>
      <c r="Q67" s="93"/>
      <c r="R67" s="93"/>
      <c r="S67" s="93"/>
      <c r="T67" s="50"/>
      <c r="U67" s="50"/>
      <c r="V67" s="51"/>
      <c r="W67" s="53"/>
      <c r="X67" s="37"/>
      <c r="Y67" s="37"/>
      <c r="Z67" s="63"/>
      <c r="AA67" s="63"/>
      <c r="AB67" s="64" t="e">
        <f>SUM(AB13:AB66)</f>
        <v>#NUM!</v>
      </c>
      <c r="AC67" s="68"/>
    </row>
    <row r="68" spans="2:56" s="11" customFormat="1" x14ac:dyDescent="0.2">
      <c r="B68" s="30"/>
      <c r="D68" s="32"/>
      <c r="E68" s="12"/>
      <c r="F68" s="12"/>
      <c r="G68" s="12"/>
      <c r="H68" s="12"/>
      <c r="I68" s="12"/>
      <c r="J68" s="12"/>
      <c r="K68" s="12"/>
      <c r="L68" s="12"/>
      <c r="M68" s="12"/>
      <c r="N68" s="12"/>
      <c r="O68" s="12"/>
      <c r="P68" s="12"/>
      <c r="Q68" s="12"/>
      <c r="R68" s="12"/>
      <c r="S68" s="12"/>
      <c r="T68" s="28"/>
      <c r="U68" s="28"/>
      <c r="V68" s="29"/>
      <c r="Z68" s="15"/>
      <c r="AA68" s="15"/>
      <c r="AB68" s="19"/>
      <c r="AC68" s="19"/>
      <c r="AL68" s="12"/>
      <c r="AM68" s="12"/>
    </row>
    <row r="69" spans="2:56" s="11" customFormat="1" x14ac:dyDescent="0.2">
      <c r="B69" s="30"/>
      <c r="D69" s="32"/>
      <c r="E69" s="12"/>
      <c r="F69" s="12"/>
      <c r="G69" s="12"/>
      <c r="H69" s="12"/>
      <c r="I69" s="12"/>
      <c r="J69" s="12"/>
      <c r="K69" s="12"/>
      <c r="L69" s="12"/>
      <c r="M69" s="12"/>
      <c r="N69" s="12"/>
      <c r="O69" s="12"/>
      <c r="P69" s="12"/>
      <c r="Q69" s="12"/>
      <c r="R69" s="12"/>
      <c r="S69" s="12"/>
      <c r="T69" s="44"/>
      <c r="V69" s="32"/>
      <c r="W69" s="12"/>
      <c r="X69" s="44"/>
      <c r="Z69" s="32"/>
      <c r="AA69" s="12"/>
      <c r="AB69" s="44"/>
      <c r="AC69" s="32"/>
      <c r="AL69" s="12"/>
      <c r="AM69" s="12"/>
    </row>
    <row r="70" spans="2:56" s="11" customFormat="1" x14ac:dyDescent="0.2">
      <c r="B70" s="30"/>
      <c r="D70" s="32"/>
      <c r="E70" s="12"/>
      <c r="F70" s="12"/>
      <c r="G70" s="12"/>
      <c r="H70" s="12"/>
      <c r="I70" s="12"/>
      <c r="J70" s="12"/>
      <c r="K70" s="12"/>
      <c r="L70" s="12"/>
      <c r="M70" s="12"/>
      <c r="N70" s="12"/>
      <c r="O70" s="12"/>
      <c r="P70" s="12"/>
      <c r="Q70" s="12"/>
      <c r="R70" s="12"/>
      <c r="S70" s="12"/>
      <c r="T70" s="44"/>
      <c r="V70" s="32"/>
      <c r="W70" s="12"/>
      <c r="X70" s="44"/>
      <c r="Z70" s="32"/>
      <c r="AA70" s="12"/>
      <c r="AB70" s="44"/>
      <c r="AC70" s="32"/>
      <c r="AL70" s="12"/>
      <c r="AM70" s="12"/>
    </row>
    <row r="71" spans="2:56" s="11" customFormat="1" x14ac:dyDescent="0.2">
      <c r="B71" s="30"/>
      <c r="D71" s="32"/>
      <c r="E71" s="12"/>
      <c r="F71" s="12"/>
      <c r="G71" s="12"/>
      <c r="H71" s="12"/>
      <c r="I71" s="12"/>
      <c r="J71" s="12"/>
      <c r="K71" s="12"/>
      <c r="L71" s="12"/>
      <c r="M71" s="12"/>
      <c r="N71" s="12"/>
      <c r="O71" s="12"/>
      <c r="P71" s="12"/>
      <c r="Q71" s="12"/>
      <c r="R71" s="12"/>
      <c r="S71" s="12"/>
      <c r="T71" s="44"/>
      <c r="V71" s="32"/>
      <c r="W71" s="12"/>
      <c r="X71" s="44"/>
      <c r="Z71" s="32"/>
      <c r="AA71" s="12"/>
      <c r="AB71" s="44"/>
      <c r="AC71" s="32"/>
      <c r="AL71" s="12"/>
      <c r="AM71" s="12"/>
    </row>
    <row r="72" spans="2:56" s="11" customFormat="1" x14ac:dyDescent="0.2">
      <c r="B72" s="30"/>
      <c r="D72" s="32"/>
      <c r="E72" s="12"/>
      <c r="F72" s="12"/>
      <c r="G72" s="12"/>
      <c r="H72" s="12"/>
      <c r="I72" s="12"/>
      <c r="J72" s="12"/>
      <c r="K72" s="12"/>
      <c r="L72" s="12"/>
      <c r="M72" s="12"/>
      <c r="N72" s="12"/>
      <c r="O72" s="12"/>
      <c r="P72" s="12"/>
      <c r="Q72" s="12"/>
      <c r="R72" s="12"/>
      <c r="S72" s="12"/>
      <c r="T72" s="44"/>
      <c r="V72" s="32"/>
      <c r="W72" s="12"/>
      <c r="X72" s="44"/>
      <c r="Z72" s="32"/>
      <c r="AA72" s="12"/>
      <c r="AB72" s="44"/>
      <c r="AC72" s="32"/>
      <c r="AL72" s="12"/>
      <c r="AM72" s="12"/>
    </row>
    <row r="73" spans="2:56" s="11" customFormat="1" x14ac:dyDescent="0.2">
      <c r="B73" s="30"/>
      <c r="D73" s="32"/>
      <c r="E73" s="12"/>
      <c r="F73" s="12"/>
      <c r="G73" s="12"/>
      <c r="H73" s="12"/>
      <c r="I73" s="12"/>
      <c r="J73" s="12"/>
      <c r="K73" s="12"/>
      <c r="L73" s="12"/>
      <c r="M73" s="12"/>
      <c r="N73" s="12"/>
      <c r="O73" s="12"/>
      <c r="P73" s="12"/>
      <c r="Q73" s="12"/>
      <c r="R73" s="12"/>
      <c r="S73" s="12"/>
      <c r="T73" s="44"/>
      <c r="V73" s="32"/>
      <c r="W73" s="12"/>
      <c r="X73" s="44"/>
      <c r="Z73" s="32"/>
      <c r="AA73" s="12"/>
      <c r="AB73" s="44"/>
      <c r="AC73" s="32"/>
      <c r="AL73" s="12"/>
      <c r="AM73" s="12"/>
    </row>
    <row r="74" spans="2:56" s="11" customFormat="1" x14ac:dyDescent="0.2">
      <c r="B74" s="30"/>
      <c r="D74" s="32"/>
      <c r="E74" s="12"/>
      <c r="F74" s="12"/>
      <c r="G74" s="12"/>
      <c r="H74" s="12"/>
      <c r="I74" s="12"/>
      <c r="J74" s="12"/>
      <c r="K74" s="12"/>
      <c r="L74" s="12"/>
      <c r="M74" s="12"/>
      <c r="N74" s="12"/>
      <c r="O74" s="12"/>
      <c r="P74" s="12"/>
      <c r="Q74" s="12"/>
      <c r="R74" s="12"/>
      <c r="S74" s="12"/>
      <c r="T74" s="44"/>
      <c r="V74" s="32"/>
      <c r="W74" s="12"/>
      <c r="X74" s="44"/>
      <c r="Z74" s="32"/>
      <c r="AA74" s="12"/>
      <c r="AB74" s="44"/>
      <c r="AC74" s="32"/>
      <c r="AL74" s="12"/>
      <c r="AM74" s="12"/>
    </row>
    <row r="75" spans="2:56" s="11" customFormat="1" x14ac:dyDescent="0.2">
      <c r="B75" s="31"/>
      <c r="D75" s="32"/>
      <c r="E75" s="12"/>
      <c r="F75" s="12"/>
      <c r="G75" s="12"/>
      <c r="H75" s="12"/>
      <c r="I75" s="12"/>
      <c r="J75" s="12"/>
      <c r="K75" s="12"/>
      <c r="L75" s="12"/>
      <c r="M75" s="12"/>
      <c r="N75" s="12"/>
      <c r="O75" s="12"/>
      <c r="P75" s="12"/>
      <c r="Q75" s="12"/>
      <c r="R75" s="12"/>
      <c r="S75" s="12"/>
      <c r="T75" s="44"/>
      <c r="V75" s="32"/>
      <c r="W75" s="12"/>
      <c r="X75" s="44"/>
      <c r="Z75" s="32"/>
      <c r="AA75" s="12"/>
      <c r="AB75" s="44"/>
      <c r="AC75" s="32"/>
      <c r="AL75" s="12"/>
      <c r="AM75" s="12"/>
    </row>
    <row r="76" spans="2:56" s="11" customFormat="1" x14ac:dyDescent="0.2">
      <c r="B76" s="30"/>
      <c r="D76" s="32"/>
      <c r="E76" s="12"/>
      <c r="F76" s="12"/>
      <c r="G76" s="12"/>
      <c r="H76" s="12"/>
      <c r="I76" s="12"/>
      <c r="J76" s="12"/>
      <c r="K76" s="12"/>
      <c r="L76" s="12"/>
      <c r="M76" s="12"/>
      <c r="N76" s="12"/>
      <c r="O76" s="12"/>
      <c r="P76" s="12"/>
      <c r="Q76" s="12"/>
      <c r="R76" s="12"/>
      <c r="S76" s="12"/>
      <c r="T76" s="44"/>
      <c r="V76" s="32"/>
      <c r="W76" s="12"/>
      <c r="X76" s="44"/>
      <c r="Z76" s="32"/>
      <c r="AA76" s="12"/>
      <c r="AB76" s="44"/>
      <c r="AC76" s="32"/>
      <c r="AL76" s="12"/>
      <c r="AM76" s="12"/>
    </row>
    <row r="77" spans="2:56" s="11" customFormat="1" ht="14" x14ac:dyDescent="0.3">
      <c r="B77" s="30"/>
      <c r="C77" s="18"/>
      <c r="D77" s="32"/>
      <c r="E77" s="12"/>
      <c r="F77" s="12"/>
      <c r="G77" s="12"/>
      <c r="H77" s="12"/>
      <c r="I77" s="12"/>
      <c r="J77" s="12"/>
      <c r="K77" s="12"/>
      <c r="L77" s="12"/>
      <c r="M77" s="12"/>
      <c r="N77" s="12"/>
      <c r="O77" s="12"/>
      <c r="P77" s="12"/>
      <c r="Q77" s="12"/>
      <c r="R77" s="12"/>
      <c r="S77" s="12"/>
      <c r="T77" s="44"/>
      <c r="V77" s="32"/>
      <c r="W77" s="12"/>
      <c r="X77" s="44"/>
      <c r="Z77" s="32"/>
      <c r="AA77" s="12"/>
      <c r="AB77" s="44"/>
      <c r="AC77" s="32"/>
      <c r="AL77" s="12"/>
      <c r="AM77" s="12"/>
    </row>
    <row r="78" spans="2:56" s="11" customFormat="1" x14ac:dyDescent="0.2">
      <c r="B78" s="31"/>
      <c r="D78" s="32"/>
      <c r="E78" s="12"/>
      <c r="F78" s="12"/>
      <c r="G78" s="12"/>
      <c r="H78" s="12"/>
      <c r="I78" s="12"/>
      <c r="J78" s="12"/>
      <c r="K78" s="12"/>
      <c r="L78" s="12"/>
      <c r="M78" s="12"/>
      <c r="N78" s="12"/>
      <c r="O78" s="12"/>
      <c r="P78" s="12"/>
      <c r="Q78" s="12"/>
      <c r="R78" s="12"/>
      <c r="S78" s="12"/>
      <c r="T78" s="44"/>
      <c r="V78" s="32"/>
      <c r="W78" s="12"/>
      <c r="X78" s="44"/>
      <c r="Z78" s="32"/>
      <c r="AA78" s="12"/>
      <c r="AB78" s="44"/>
      <c r="AC78" s="32"/>
      <c r="AL78" s="12"/>
      <c r="AM78" s="12"/>
    </row>
    <row r="79" spans="2:56" s="11" customFormat="1" x14ac:dyDescent="0.2">
      <c r="B79" s="30"/>
      <c r="D79" s="32"/>
      <c r="E79" s="12"/>
      <c r="F79" s="12"/>
      <c r="G79" s="12"/>
      <c r="H79" s="12"/>
      <c r="I79" s="12"/>
      <c r="J79" s="12"/>
      <c r="K79" s="12"/>
      <c r="L79" s="12"/>
      <c r="M79" s="12"/>
      <c r="N79" s="12"/>
      <c r="O79" s="12"/>
      <c r="P79" s="12"/>
      <c r="Q79" s="12"/>
      <c r="R79" s="12"/>
      <c r="S79" s="12"/>
      <c r="T79" s="44"/>
      <c r="V79" s="32"/>
      <c r="W79" s="12"/>
      <c r="X79" s="44"/>
      <c r="Z79" s="32"/>
      <c r="AA79" s="12"/>
      <c r="AB79" s="44"/>
      <c r="AC79" s="32"/>
      <c r="AL79" s="12"/>
      <c r="AM79" s="12"/>
    </row>
    <row r="80" spans="2:56" s="11" customFormat="1" x14ac:dyDescent="0.2">
      <c r="B80" s="30"/>
      <c r="D80" s="32"/>
      <c r="E80" s="12"/>
      <c r="F80" s="12"/>
      <c r="G80" s="12"/>
      <c r="H80" s="12"/>
      <c r="I80" s="12"/>
      <c r="J80" s="12"/>
      <c r="K80" s="12"/>
      <c r="L80" s="12"/>
      <c r="M80" s="12"/>
      <c r="N80" s="12"/>
      <c r="O80" s="12"/>
      <c r="P80" s="12"/>
      <c r="Q80" s="12"/>
      <c r="R80" s="12"/>
      <c r="S80" s="12"/>
      <c r="T80" s="44"/>
      <c r="V80" s="32"/>
      <c r="W80" s="12"/>
      <c r="X80" s="44"/>
      <c r="Z80" s="32"/>
      <c r="AA80" s="12"/>
      <c r="AB80" s="44"/>
      <c r="AC80" s="32"/>
      <c r="AL80" s="12"/>
      <c r="AM80" s="12"/>
    </row>
    <row r="81" spans="2:39" s="11" customFormat="1" x14ac:dyDescent="0.2">
      <c r="B81" s="31"/>
      <c r="D81" s="32"/>
      <c r="E81" s="12"/>
      <c r="F81" s="12"/>
      <c r="G81" s="12"/>
      <c r="H81" s="12"/>
      <c r="I81" s="12"/>
      <c r="J81" s="12"/>
      <c r="K81" s="12"/>
      <c r="L81" s="12"/>
      <c r="M81" s="12"/>
      <c r="N81" s="12"/>
      <c r="O81" s="12"/>
      <c r="P81" s="12"/>
      <c r="Q81" s="12"/>
      <c r="R81" s="12"/>
      <c r="S81" s="12"/>
      <c r="T81" s="44"/>
      <c r="V81" s="32"/>
      <c r="W81" s="12"/>
      <c r="X81" s="44"/>
      <c r="Z81" s="32"/>
      <c r="AA81" s="12"/>
      <c r="AB81" s="44"/>
      <c r="AC81" s="32"/>
      <c r="AL81" s="12"/>
      <c r="AM81" s="12"/>
    </row>
    <row r="82" spans="2:39" s="11" customFormat="1" x14ac:dyDescent="0.2">
      <c r="B82" s="30"/>
      <c r="D82" s="32"/>
      <c r="E82" s="12"/>
      <c r="F82" s="12"/>
      <c r="G82" s="12"/>
      <c r="H82" s="12"/>
      <c r="I82" s="12"/>
      <c r="J82" s="12"/>
      <c r="K82" s="12"/>
      <c r="L82" s="12"/>
      <c r="M82" s="12"/>
      <c r="N82" s="12"/>
      <c r="O82" s="12"/>
      <c r="P82" s="12"/>
      <c r="Q82" s="12"/>
      <c r="R82" s="12"/>
      <c r="S82" s="12"/>
      <c r="T82" s="44"/>
      <c r="V82" s="32"/>
      <c r="W82" s="12"/>
      <c r="X82" s="44"/>
      <c r="Z82" s="32"/>
      <c r="AA82" s="12"/>
      <c r="AB82" s="44"/>
      <c r="AC82" s="32"/>
      <c r="AL82" s="12"/>
      <c r="AM82" s="12"/>
    </row>
    <row r="83" spans="2:39" s="11" customFormat="1" x14ac:dyDescent="0.2">
      <c r="B83" s="30"/>
      <c r="D83" s="32"/>
      <c r="E83" s="12"/>
      <c r="F83" s="12"/>
      <c r="G83" s="12"/>
      <c r="H83" s="12"/>
      <c r="I83" s="12"/>
      <c r="J83" s="12"/>
      <c r="K83" s="12"/>
      <c r="L83" s="12"/>
      <c r="M83" s="12"/>
      <c r="N83" s="12"/>
      <c r="O83" s="12"/>
      <c r="P83" s="12"/>
      <c r="Q83" s="12"/>
      <c r="R83" s="12"/>
      <c r="S83" s="12"/>
      <c r="T83" s="44"/>
      <c r="V83" s="32"/>
      <c r="W83" s="12"/>
      <c r="X83" s="44"/>
      <c r="Z83" s="32"/>
      <c r="AA83" s="12"/>
      <c r="AB83" s="44"/>
      <c r="AC83" s="32"/>
      <c r="AL83" s="12"/>
      <c r="AM83" s="12"/>
    </row>
    <row r="84" spans="2:39" s="11" customFormat="1" x14ac:dyDescent="0.2">
      <c r="B84" s="31"/>
      <c r="D84" s="32"/>
      <c r="E84" s="12"/>
      <c r="F84" s="12"/>
      <c r="G84" s="12"/>
      <c r="H84" s="12"/>
      <c r="I84" s="12"/>
      <c r="J84" s="12"/>
      <c r="K84" s="12"/>
      <c r="L84" s="12"/>
      <c r="M84" s="12"/>
      <c r="N84" s="12"/>
      <c r="O84" s="12"/>
      <c r="P84" s="12"/>
      <c r="Q84" s="12"/>
      <c r="R84" s="12"/>
      <c r="S84" s="12"/>
      <c r="T84" s="44"/>
      <c r="V84" s="32"/>
      <c r="W84" s="12"/>
      <c r="X84" s="44"/>
      <c r="Z84" s="32"/>
      <c r="AA84" s="12"/>
      <c r="AB84" s="44"/>
      <c r="AC84" s="32"/>
      <c r="AL84" s="12"/>
      <c r="AM84" s="12"/>
    </row>
    <row r="85" spans="2:39" s="11" customFormat="1" x14ac:dyDescent="0.2">
      <c r="B85" s="30"/>
      <c r="D85" s="32"/>
      <c r="E85" s="12"/>
      <c r="F85" s="12"/>
      <c r="G85" s="12"/>
      <c r="H85" s="12"/>
      <c r="I85" s="12"/>
      <c r="J85" s="12"/>
      <c r="K85" s="12"/>
      <c r="L85" s="12"/>
      <c r="M85" s="12"/>
      <c r="N85" s="12"/>
      <c r="O85" s="12"/>
      <c r="P85" s="12"/>
      <c r="Q85" s="12"/>
      <c r="R85" s="12"/>
      <c r="S85" s="12"/>
      <c r="T85" s="44"/>
      <c r="V85" s="32"/>
      <c r="W85" s="12"/>
      <c r="X85" s="44"/>
      <c r="Z85" s="32"/>
      <c r="AA85" s="12"/>
      <c r="AB85" s="44"/>
      <c r="AC85" s="32"/>
      <c r="AL85" s="12"/>
      <c r="AM85" s="12"/>
    </row>
    <row r="86" spans="2:39" s="11" customFormat="1" x14ac:dyDescent="0.2">
      <c r="B86" s="30"/>
      <c r="D86" s="32"/>
      <c r="E86" s="12"/>
      <c r="F86" s="12"/>
      <c r="G86" s="12"/>
      <c r="H86" s="12"/>
      <c r="I86" s="12"/>
      <c r="J86" s="12"/>
      <c r="K86" s="12"/>
      <c r="L86" s="12"/>
      <c r="M86" s="12"/>
      <c r="N86" s="12"/>
      <c r="O86" s="12"/>
      <c r="P86" s="12"/>
      <c r="Q86" s="12"/>
      <c r="R86" s="12"/>
      <c r="S86" s="12"/>
      <c r="T86" s="44"/>
      <c r="V86" s="32"/>
      <c r="W86" s="12"/>
      <c r="X86" s="44"/>
      <c r="Z86" s="32"/>
      <c r="AA86" s="12"/>
      <c r="AB86" s="44"/>
      <c r="AC86" s="32"/>
      <c r="AL86" s="12"/>
      <c r="AM86" s="12"/>
    </row>
    <row r="87" spans="2:39" s="11" customFormat="1" x14ac:dyDescent="0.2">
      <c r="B87" s="31"/>
      <c r="D87" s="32"/>
      <c r="E87" s="12"/>
      <c r="F87" s="12"/>
      <c r="G87" s="12"/>
      <c r="H87" s="12"/>
      <c r="I87" s="12"/>
      <c r="J87" s="12"/>
      <c r="K87" s="12"/>
      <c r="L87" s="12"/>
      <c r="M87" s="12"/>
      <c r="N87" s="12"/>
      <c r="O87" s="12"/>
      <c r="P87" s="12"/>
      <c r="Q87" s="12"/>
      <c r="R87" s="12"/>
      <c r="S87" s="12"/>
      <c r="T87" s="44"/>
      <c r="V87" s="32"/>
      <c r="W87" s="12"/>
      <c r="X87" s="44"/>
      <c r="Z87" s="32"/>
      <c r="AA87" s="12"/>
      <c r="AB87" s="44"/>
      <c r="AC87" s="32"/>
      <c r="AL87" s="12"/>
      <c r="AM87" s="12"/>
    </row>
    <row r="88" spans="2:39" s="11" customFormat="1" x14ac:dyDescent="0.2">
      <c r="B88" s="30"/>
      <c r="D88" s="32"/>
      <c r="E88" s="12"/>
      <c r="F88" s="12"/>
      <c r="G88" s="12"/>
      <c r="H88" s="12"/>
      <c r="I88" s="12"/>
      <c r="J88" s="12"/>
      <c r="K88" s="12"/>
      <c r="L88" s="12"/>
      <c r="M88" s="12"/>
      <c r="N88" s="12"/>
      <c r="O88" s="12"/>
      <c r="P88" s="12"/>
      <c r="Q88" s="12"/>
      <c r="R88" s="12"/>
      <c r="S88" s="12"/>
      <c r="T88" s="44"/>
      <c r="V88" s="32"/>
      <c r="W88" s="12"/>
      <c r="X88" s="44"/>
      <c r="Z88" s="32"/>
      <c r="AA88" s="12"/>
      <c r="AB88" s="44"/>
      <c r="AC88" s="32"/>
      <c r="AL88" s="12"/>
      <c r="AM88" s="12"/>
    </row>
    <row r="89" spans="2:39" s="11" customFormat="1" x14ac:dyDescent="0.2">
      <c r="B89" s="30"/>
      <c r="D89" s="32"/>
      <c r="E89" s="12"/>
      <c r="F89" s="12"/>
      <c r="G89" s="12"/>
      <c r="H89" s="12"/>
      <c r="I89" s="12"/>
      <c r="J89" s="12"/>
      <c r="K89" s="12"/>
      <c r="L89" s="12"/>
      <c r="M89" s="12"/>
      <c r="N89" s="12"/>
      <c r="O89" s="12"/>
      <c r="P89" s="12"/>
      <c r="Q89" s="12"/>
      <c r="R89" s="12"/>
      <c r="S89" s="12"/>
      <c r="T89" s="44"/>
      <c r="V89" s="32"/>
      <c r="W89" s="12"/>
      <c r="X89" s="44"/>
      <c r="Z89" s="32"/>
      <c r="AA89" s="12"/>
      <c r="AB89" s="44"/>
      <c r="AC89" s="32"/>
      <c r="AL89" s="12"/>
      <c r="AM89" s="12"/>
    </row>
    <row r="90" spans="2:39" s="11" customFormat="1" x14ac:dyDescent="0.2">
      <c r="B90" s="31"/>
      <c r="D90" s="32"/>
      <c r="E90" s="12"/>
      <c r="F90" s="12"/>
      <c r="G90" s="12"/>
      <c r="H90" s="12"/>
      <c r="I90" s="12"/>
      <c r="J90" s="12"/>
      <c r="K90" s="12"/>
      <c r="L90" s="12"/>
      <c r="M90" s="12"/>
      <c r="N90" s="12"/>
      <c r="O90" s="12"/>
      <c r="P90" s="12"/>
      <c r="Q90" s="12"/>
      <c r="R90" s="12"/>
      <c r="S90" s="12"/>
      <c r="Z90" s="15"/>
      <c r="AA90" s="15"/>
      <c r="AL90" s="12"/>
      <c r="AM90" s="12"/>
    </row>
    <row r="91" spans="2:39" s="11" customFormat="1" x14ac:dyDescent="0.2">
      <c r="B91" s="30"/>
      <c r="D91" s="32"/>
      <c r="E91" s="12"/>
      <c r="F91" s="12"/>
      <c r="G91" s="12"/>
      <c r="H91" s="12"/>
      <c r="I91" s="12"/>
      <c r="J91" s="12"/>
      <c r="K91" s="12"/>
      <c r="L91" s="12"/>
      <c r="M91" s="12"/>
      <c r="N91" s="12"/>
      <c r="O91" s="12"/>
      <c r="P91" s="12"/>
      <c r="Q91" s="12"/>
      <c r="R91" s="12"/>
      <c r="S91" s="12"/>
      <c r="Z91" s="15"/>
      <c r="AA91" s="15"/>
      <c r="AL91" s="12"/>
      <c r="AM91" s="12"/>
    </row>
    <row r="92" spans="2:39" s="11" customFormat="1" x14ac:dyDescent="0.2">
      <c r="B92" s="30"/>
      <c r="D92" s="32"/>
      <c r="E92" s="12"/>
      <c r="F92" s="12"/>
      <c r="G92" s="12"/>
      <c r="H92" s="12"/>
      <c r="I92" s="12"/>
      <c r="J92" s="12"/>
      <c r="K92" s="12"/>
      <c r="L92" s="12"/>
      <c r="M92" s="12"/>
      <c r="N92" s="12"/>
      <c r="O92" s="12"/>
      <c r="P92" s="12"/>
      <c r="Q92" s="12"/>
      <c r="R92" s="12"/>
      <c r="S92" s="12"/>
      <c r="Z92" s="15"/>
      <c r="AA92" s="15"/>
      <c r="AL92" s="12"/>
      <c r="AM92" s="12"/>
    </row>
    <row r="93" spans="2:39" s="11" customFormat="1" x14ac:dyDescent="0.2">
      <c r="B93" s="31"/>
      <c r="D93" s="32"/>
      <c r="E93" s="12"/>
      <c r="F93" s="12"/>
      <c r="G93" s="12"/>
      <c r="H93" s="12"/>
      <c r="I93" s="12"/>
      <c r="J93" s="12"/>
      <c r="K93" s="12"/>
      <c r="L93" s="12"/>
      <c r="M93" s="12"/>
      <c r="N93" s="12"/>
      <c r="O93" s="12"/>
      <c r="P93" s="12"/>
      <c r="Q93" s="12"/>
      <c r="R93" s="12"/>
      <c r="S93" s="12"/>
      <c r="Z93" s="15"/>
      <c r="AA93" s="15"/>
      <c r="AL93" s="12"/>
      <c r="AM93" s="12"/>
    </row>
    <row r="94" spans="2:39" s="11" customFormat="1" x14ac:dyDescent="0.2">
      <c r="B94" s="30"/>
      <c r="D94" s="32"/>
      <c r="E94" s="12"/>
      <c r="F94" s="12"/>
      <c r="G94" s="12"/>
      <c r="H94" s="12"/>
      <c r="I94" s="12"/>
      <c r="J94" s="12"/>
      <c r="K94" s="12"/>
      <c r="L94" s="12"/>
      <c r="M94" s="12"/>
      <c r="N94" s="12"/>
      <c r="O94" s="12"/>
      <c r="P94" s="12"/>
      <c r="Q94" s="12"/>
      <c r="R94" s="12"/>
      <c r="S94" s="12"/>
      <c r="Z94" s="15"/>
      <c r="AA94" s="15"/>
      <c r="AL94" s="12"/>
      <c r="AM94" s="12"/>
    </row>
    <row r="95" spans="2:39" s="11" customFormat="1" x14ac:dyDescent="0.2">
      <c r="B95" s="30"/>
      <c r="D95" s="32"/>
      <c r="E95" s="12"/>
      <c r="F95" s="12"/>
      <c r="G95" s="12"/>
      <c r="H95" s="12"/>
      <c r="I95" s="12"/>
      <c r="J95" s="12"/>
      <c r="K95" s="12"/>
      <c r="L95" s="12"/>
      <c r="M95" s="12"/>
      <c r="N95" s="12"/>
      <c r="O95" s="12"/>
      <c r="P95" s="12"/>
      <c r="Q95" s="12"/>
      <c r="R95" s="12"/>
      <c r="S95" s="12"/>
      <c r="Z95" s="15"/>
      <c r="AA95" s="15"/>
      <c r="AL95" s="12"/>
      <c r="AM95" s="12"/>
    </row>
    <row r="96" spans="2:39" s="11" customFormat="1" x14ac:dyDescent="0.2">
      <c r="B96" s="31"/>
      <c r="D96" s="32"/>
      <c r="E96" s="12"/>
      <c r="F96" s="12"/>
      <c r="G96" s="12"/>
      <c r="H96" s="12"/>
      <c r="I96" s="12"/>
      <c r="J96" s="12"/>
      <c r="K96" s="12"/>
      <c r="L96" s="12"/>
      <c r="M96" s="12"/>
      <c r="N96" s="12"/>
      <c r="O96" s="12"/>
      <c r="P96" s="12"/>
      <c r="Q96" s="12"/>
      <c r="R96" s="12"/>
      <c r="S96" s="12"/>
      <c r="Z96" s="15"/>
      <c r="AA96" s="15"/>
      <c r="AL96" s="12"/>
      <c r="AM96" s="12"/>
    </row>
    <row r="97" spans="2:39" s="11" customFormat="1" x14ac:dyDescent="0.2">
      <c r="B97" s="30"/>
      <c r="D97" s="32"/>
      <c r="E97" s="12"/>
      <c r="F97" s="12"/>
      <c r="G97" s="12"/>
      <c r="H97" s="12"/>
      <c r="I97" s="12"/>
      <c r="J97" s="12"/>
      <c r="K97" s="12"/>
      <c r="L97" s="12"/>
      <c r="M97" s="12"/>
      <c r="N97" s="12"/>
      <c r="O97" s="12"/>
      <c r="P97" s="12"/>
      <c r="Q97" s="12"/>
      <c r="R97" s="12"/>
      <c r="S97" s="12"/>
      <c r="Z97" s="15"/>
      <c r="AA97" s="15"/>
      <c r="AL97" s="12"/>
      <c r="AM97" s="12"/>
    </row>
    <row r="98" spans="2:39" s="11" customFormat="1" x14ac:dyDescent="0.2">
      <c r="B98" s="30"/>
      <c r="D98" s="32"/>
      <c r="E98" s="12"/>
      <c r="F98" s="12"/>
      <c r="G98" s="12"/>
      <c r="H98" s="12"/>
      <c r="I98" s="12"/>
      <c r="J98" s="12"/>
      <c r="K98" s="12"/>
      <c r="L98" s="12"/>
      <c r="M98" s="12"/>
      <c r="N98" s="12"/>
      <c r="O98" s="12"/>
      <c r="P98" s="12"/>
      <c r="Q98" s="12"/>
      <c r="R98" s="12"/>
      <c r="S98" s="12"/>
      <c r="Z98" s="15"/>
      <c r="AA98" s="15"/>
      <c r="AL98" s="12"/>
      <c r="AM98" s="12"/>
    </row>
    <row r="99" spans="2:39" s="11" customFormat="1" x14ac:dyDescent="0.2">
      <c r="B99" s="31"/>
      <c r="D99" s="32"/>
      <c r="E99" s="12"/>
      <c r="F99" s="12"/>
      <c r="G99" s="12"/>
      <c r="H99" s="12"/>
      <c r="I99" s="12"/>
      <c r="J99" s="12"/>
      <c r="K99" s="12"/>
      <c r="L99" s="12"/>
      <c r="M99" s="12"/>
      <c r="N99" s="12"/>
      <c r="O99" s="12"/>
      <c r="P99" s="12"/>
      <c r="Q99" s="12"/>
      <c r="R99" s="12"/>
      <c r="S99" s="12"/>
      <c r="Z99" s="15"/>
      <c r="AA99" s="15"/>
      <c r="AL99" s="12"/>
      <c r="AM99" s="12"/>
    </row>
    <row r="100" spans="2:39" s="11" customFormat="1" x14ac:dyDescent="0.2">
      <c r="B100" s="30"/>
      <c r="D100" s="32"/>
      <c r="E100" s="12"/>
      <c r="F100" s="12"/>
      <c r="G100" s="12"/>
      <c r="H100" s="12"/>
      <c r="I100" s="12"/>
      <c r="J100" s="12"/>
      <c r="K100" s="12"/>
      <c r="L100" s="12"/>
      <c r="M100" s="12"/>
      <c r="N100" s="12"/>
      <c r="O100" s="12"/>
      <c r="P100" s="12"/>
      <c r="Q100" s="12"/>
      <c r="R100" s="12"/>
      <c r="S100" s="12"/>
      <c r="Z100" s="15"/>
      <c r="AA100" s="15"/>
      <c r="AL100" s="12"/>
      <c r="AM100" s="12"/>
    </row>
    <row r="101" spans="2:39" s="11" customFormat="1" x14ac:dyDescent="0.2">
      <c r="B101" s="30"/>
      <c r="D101" s="32"/>
      <c r="E101" s="12"/>
      <c r="F101" s="12"/>
      <c r="G101" s="12"/>
      <c r="H101" s="12"/>
      <c r="I101" s="12"/>
      <c r="J101" s="12"/>
      <c r="K101" s="12"/>
      <c r="L101" s="12"/>
      <c r="M101" s="12"/>
      <c r="N101" s="12"/>
      <c r="O101" s="12"/>
      <c r="P101" s="12"/>
      <c r="Q101" s="12"/>
      <c r="R101" s="12"/>
      <c r="S101" s="12"/>
      <c r="Z101" s="15"/>
      <c r="AA101" s="15"/>
      <c r="AL101" s="12"/>
      <c r="AM101" s="12"/>
    </row>
    <row r="102" spans="2:39" s="11" customFormat="1" x14ac:dyDescent="0.2">
      <c r="B102" s="31"/>
      <c r="D102" s="32"/>
      <c r="E102" s="12"/>
      <c r="F102" s="12"/>
      <c r="G102" s="12"/>
      <c r="H102" s="12"/>
      <c r="I102" s="12"/>
      <c r="J102" s="12"/>
      <c r="K102" s="12"/>
      <c r="L102" s="12"/>
      <c r="M102" s="12"/>
      <c r="N102" s="12"/>
      <c r="O102" s="12"/>
      <c r="P102" s="12"/>
      <c r="Q102" s="12"/>
      <c r="R102" s="12"/>
      <c r="S102" s="12"/>
      <c r="Z102" s="15"/>
      <c r="AA102" s="15"/>
      <c r="AL102" s="12"/>
      <c r="AM102" s="12"/>
    </row>
    <row r="103" spans="2:39" s="11" customFormat="1" x14ac:dyDescent="0.2">
      <c r="B103" s="30"/>
      <c r="D103" s="32"/>
      <c r="E103" s="12"/>
      <c r="F103" s="12"/>
      <c r="G103" s="12"/>
      <c r="H103" s="12"/>
      <c r="I103" s="12"/>
      <c r="J103" s="12"/>
      <c r="K103" s="12"/>
      <c r="L103" s="12"/>
      <c r="M103" s="12"/>
      <c r="N103" s="12"/>
      <c r="O103" s="12"/>
      <c r="P103" s="12"/>
      <c r="Q103" s="12"/>
      <c r="R103" s="12"/>
      <c r="S103" s="12"/>
      <c r="Z103" s="15"/>
      <c r="AA103" s="15"/>
      <c r="AL103" s="12"/>
      <c r="AM103" s="12"/>
    </row>
    <row r="104" spans="2:39" s="11" customFormat="1" x14ac:dyDescent="0.2">
      <c r="B104" s="30"/>
      <c r="D104" s="32"/>
      <c r="E104" s="12"/>
      <c r="F104" s="12"/>
      <c r="G104" s="12"/>
      <c r="H104" s="12"/>
      <c r="I104" s="12"/>
      <c r="J104" s="12"/>
      <c r="K104" s="12"/>
      <c r="L104" s="12"/>
      <c r="M104" s="12"/>
      <c r="N104" s="12"/>
      <c r="O104" s="12"/>
      <c r="P104" s="12"/>
      <c r="Q104" s="12"/>
      <c r="R104" s="12"/>
      <c r="S104" s="12"/>
      <c r="Z104" s="15"/>
      <c r="AA104" s="15"/>
      <c r="AL104" s="12"/>
      <c r="AM104" s="12"/>
    </row>
    <row r="105" spans="2:39" s="11" customFormat="1" x14ac:dyDescent="0.2">
      <c r="B105" s="31"/>
      <c r="D105" s="32"/>
      <c r="E105" s="12"/>
      <c r="F105" s="12"/>
      <c r="G105" s="12"/>
      <c r="H105" s="12"/>
      <c r="I105" s="12"/>
      <c r="J105" s="12"/>
      <c r="K105" s="12"/>
      <c r="L105" s="12"/>
      <c r="M105" s="12"/>
      <c r="N105" s="12"/>
      <c r="O105" s="12"/>
      <c r="P105" s="12"/>
      <c r="Q105" s="12"/>
      <c r="R105" s="12"/>
      <c r="S105" s="12"/>
      <c r="Z105" s="15"/>
      <c r="AA105" s="15"/>
      <c r="AL105" s="12"/>
      <c r="AM105" s="12"/>
    </row>
    <row r="106" spans="2:39" s="11" customFormat="1" x14ac:dyDescent="0.2">
      <c r="B106" s="30"/>
      <c r="D106" s="32"/>
      <c r="E106" s="12"/>
      <c r="F106" s="12"/>
      <c r="G106" s="12"/>
      <c r="H106" s="12"/>
      <c r="I106" s="12"/>
      <c r="J106" s="12"/>
      <c r="K106" s="12"/>
      <c r="L106" s="12"/>
      <c r="M106" s="12"/>
      <c r="N106" s="12"/>
      <c r="O106" s="12"/>
      <c r="P106" s="12"/>
      <c r="Q106" s="12"/>
      <c r="R106" s="12"/>
      <c r="S106" s="12"/>
      <c r="Z106" s="15"/>
      <c r="AA106" s="15"/>
      <c r="AL106" s="12"/>
      <c r="AM106" s="12"/>
    </row>
    <row r="107" spans="2:39" s="11" customFormat="1" x14ac:dyDescent="0.2">
      <c r="D107" s="32"/>
      <c r="E107" s="12"/>
      <c r="F107" s="12"/>
      <c r="G107" s="12"/>
      <c r="H107" s="12"/>
      <c r="I107" s="12"/>
      <c r="J107" s="12"/>
      <c r="K107" s="12"/>
      <c r="L107" s="12"/>
      <c r="M107" s="12"/>
      <c r="N107" s="12"/>
      <c r="O107" s="12"/>
      <c r="P107" s="12"/>
      <c r="Q107" s="12"/>
      <c r="R107" s="12"/>
      <c r="S107" s="12"/>
      <c r="Z107" s="15"/>
      <c r="AA107" s="15"/>
      <c r="AL107" s="12"/>
      <c r="AM107" s="12"/>
    </row>
    <row r="108" spans="2:39" s="11" customFormat="1" x14ac:dyDescent="0.2">
      <c r="D108" s="32"/>
      <c r="E108" s="12"/>
      <c r="F108" s="12"/>
      <c r="G108" s="12"/>
      <c r="H108" s="12"/>
      <c r="I108" s="12"/>
      <c r="J108" s="12"/>
      <c r="K108" s="12"/>
      <c r="L108" s="12"/>
      <c r="M108" s="12"/>
      <c r="N108" s="12"/>
      <c r="O108" s="12"/>
      <c r="P108" s="12"/>
      <c r="Q108" s="12"/>
      <c r="R108" s="12"/>
      <c r="S108" s="12"/>
      <c r="Z108" s="15"/>
      <c r="AA108" s="15"/>
      <c r="AL108" s="12"/>
      <c r="AM108" s="12"/>
    </row>
    <row r="109" spans="2:39" s="11" customFormat="1" x14ac:dyDescent="0.2">
      <c r="D109" s="32"/>
      <c r="E109" s="12"/>
      <c r="F109" s="12"/>
      <c r="G109" s="12"/>
      <c r="H109" s="12"/>
      <c r="I109" s="12"/>
      <c r="J109" s="12"/>
      <c r="K109" s="12"/>
      <c r="L109" s="12"/>
      <c r="M109" s="12"/>
      <c r="N109" s="12"/>
      <c r="O109" s="12"/>
      <c r="P109" s="12"/>
      <c r="Q109" s="12"/>
      <c r="R109" s="12"/>
      <c r="S109" s="12"/>
      <c r="Z109" s="15"/>
      <c r="AA109" s="15"/>
      <c r="AL109" s="12"/>
      <c r="AM109" s="12"/>
    </row>
    <row r="110" spans="2:39" s="11" customFormat="1" x14ac:dyDescent="0.2">
      <c r="D110" s="32"/>
      <c r="E110" s="12"/>
      <c r="F110" s="12"/>
      <c r="G110" s="12"/>
      <c r="H110" s="12"/>
      <c r="I110" s="12"/>
      <c r="J110" s="12"/>
      <c r="K110" s="12"/>
      <c r="L110" s="12"/>
      <c r="M110" s="12"/>
      <c r="N110" s="12"/>
      <c r="O110" s="12"/>
      <c r="P110" s="12"/>
      <c r="Q110" s="12"/>
      <c r="R110" s="12"/>
      <c r="S110" s="12"/>
      <c r="Z110" s="15"/>
      <c r="AA110" s="15"/>
      <c r="AL110" s="12"/>
      <c r="AM110" s="12"/>
    </row>
    <row r="111" spans="2:39" s="11" customFormat="1" x14ac:dyDescent="0.2">
      <c r="D111" s="32"/>
      <c r="E111" s="12"/>
      <c r="F111" s="12"/>
      <c r="G111" s="12"/>
      <c r="H111" s="12"/>
      <c r="I111" s="12"/>
      <c r="J111" s="12"/>
      <c r="K111" s="12"/>
      <c r="L111" s="12"/>
      <c r="M111" s="12"/>
      <c r="N111" s="12"/>
      <c r="O111" s="12"/>
      <c r="P111" s="12"/>
      <c r="Q111" s="12"/>
      <c r="R111" s="12"/>
      <c r="S111" s="12"/>
      <c r="Z111" s="15"/>
      <c r="AA111" s="15"/>
      <c r="AL111" s="12"/>
      <c r="AM111" s="12"/>
    </row>
    <row r="112" spans="2:39" s="11" customFormat="1" x14ac:dyDescent="0.2">
      <c r="D112" s="32"/>
      <c r="E112" s="12"/>
      <c r="F112" s="12"/>
      <c r="G112" s="12"/>
      <c r="H112" s="12"/>
      <c r="I112" s="12"/>
      <c r="J112" s="12"/>
      <c r="K112" s="12"/>
      <c r="L112" s="12"/>
      <c r="M112" s="12"/>
      <c r="N112" s="12"/>
      <c r="O112" s="12"/>
      <c r="P112" s="12"/>
      <c r="Q112" s="12"/>
      <c r="R112" s="12"/>
      <c r="S112" s="12"/>
      <c r="Z112" s="15"/>
      <c r="AA112" s="15"/>
      <c r="AL112" s="12"/>
      <c r="AM112" s="12"/>
    </row>
    <row r="113" spans="4:39" s="11" customFormat="1" x14ac:dyDescent="0.2">
      <c r="D113" s="32"/>
      <c r="E113" s="12"/>
      <c r="F113" s="12"/>
      <c r="G113" s="12"/>
      <c r="H113" s="12"/>
      <c r="I113" s="12"/>
      <c r="J113" s="12"/>
      <c r="K113" s="12"/>
      <c r="L113" s="12"/>
      <c r="M113" s="12"/>
      <c r="N113" s="12"/>
      <c r="O113" s="12"/>
      <c r="P113" s="12"/>
      <c r="Q113" s="12"/>
      <c r="R113" s="12"/>
      <c r="S113" s="12"/>
      <c r="Z113" s="15"/>
      <c r="AA113" s="15"/>
      <c r="AL113" s="12"/>
      <c r="AM113" s="12"/>
    </row>
    <row r="114" spans="4:39" s="11" customFormat="1" x14ac:dyDescent="0.2">
      <c r="D114" s="32"/>
      <c r="E114" s="12"/>
      <c r="F114" s="12"/>
      <c r="G114" s="12"/>
      <c r="H114" s="12"/>
      <c r="I114" s="12"/>
      <c r="J114" s="12"/>
      <c r="K114" s="12"/>
      <c r="L114" s="12"/>
      <c r="M114" s="12"/>
      <c r="N114" s="12"/>
      <c r="O114" s="12"/>
      <c r="P114" s="12"/>
      <c r="Q114" s="12"/>
      <c r="R114" s="12"/>
      <c r="S114" s="12"/>
      <c r="Z114" s="15"/>
      <c r="AA114" s="15"/>
      <c r="AL114" s="12"/>
      <c r="AM114" s="12"/>
    </row>
    <row r="115" spans="4:39" s="11" customFormat="1" x14ac:dyDescent="0.2">
      <c r="D115" s="32"/>
      <c r="E115" s="12"/>
      <c r="F115" s="12"/>
      <c r="G115" s="12"/>
      <c r="H115" s="12"/>
      <c r="I115" s="12"/>
      <c r="J115" s="12"/>
      <c r="K115" s="12"/>
      <c r="L115" s="12"/>
      <c r="M115" s="12"/>
      <c r="N115" s="12"/>
      <c r="O115" s="12"/>
      <c r="P115" s="12"/>
      <c r="Q115" s="12"/>
      <c r="R115" s="12"/>
      <c r="S115" s="12"/>
      <c r="Z115" s="15"/>
      <c r="AA115" s="15"/>
      <c r="AL115" s="12"/>
      <c r="AM115" s="12"/>
    </row>
    <row r="116" spans="4:39" s="11" customFormat="1" x14ac:dyDescent="0.2">
      <c r="D116" s="32"/>
      <c r="E116" s="12"/>
      <c r="F116" s="12"/>
      <c r="G116" s="12"/>
      <c r="H116" s="12"/>
      <c r="I116" s="12"/>
      <c r="J116" s="12"/>
      <c r="K116" s="12"/>
      <c r="L116" s="12"/>
      <c r="M116" s="12"/>
      <c r="N116" s="12"/>
      <c r="O116" s="12"/>
      <c r="P116" s="12"/>
      <c r="Q116" s="12"/>
      <c r="R116" s="12"/>
      <c r="S116" s="12"/>
      <c r="Z116" s="15"/>
      <c r="AA116" s="15"/>
      <c r="AL116" s="12"/>
      <c r="AM116" s="12"/>
    </row>
    <row r="117" spans="4:39" s="11" customFormat="1" x14ac:dyDescent="0.2">
      <c r="D117" s="32"/>
      <c r="E117" s="12"/>
      <c r="F117" s="12"/>
      <c r="G117" s="12"/>
      <c r="H117" s="12"/>
      <c r="I117" s="12"/>
      <c r="J117" s="12"/>
      <c r="K117" s="12"/>
      <c r="L117" s="12"/>
      <c r="M117" s="12"/>
      <c r="N117" s="12"/>
      <c r="O117" s="12"/>
      <c r="P117" s="12"/>
      <c r="Q117" s="12"/>
      <c r="R117" s="12"/>
      <c r="S117" s="12"/>
      <c r="Z117" s="15"/>
      <c r="AA117" s="15"/>
      <c r="AL117" s="12"/>
      <c r="AM117" s="12"/>
    </row>
    <row r="118" spans="4:39" s="11" customFormat="1" x14ac:dyDescent="0.2">
      <c r="D118" s="32"/>
      <c r="E118" s="12"/>
      <c r="F118" s="12"/>
      <c r="G118" s="12"/>
      <c r="H118" s="12"/>
      <c r="I118" s="12"/>
      <c r="J118" s="12"/>
      <c r="K118" s="12"/>
      <c r="L118" s="12"/>
      <c r="M118" s="12"/>
      <c r="N118" s="12"/>
      <c r="O118" s="12"/>
      <c r="P118" s="12"/>
      <c r="Q118" s="12"/>
      <c r="R118" s="12"/>
      <c r="S118" s="12"/>
      <c r="Z118" s="15"/>
      <c r="AA118" s="15"/>
      <c r="AL118" s="12"/>
      <c r="AM118" s="12"/>
    </row>
    <row r="119" spans="4:39" s="11" customFormat="1" x14ac:dyDescent="0.2">
      <c r="D119" s="32"/>
      <c r="E119" s="12"/>
      <c r="F119" s="12"/>
      <c r="G119" s="12"/>
      <c r="H119" s="12"/>
      <c r="I119" s="12"/>
      <c r="J119" s="12"/>
      <c r="K119" s="12"/>
      <c r="L119" s="12"/>
      <c r="M119" s="12"/>
      <c r="N119" s="12"/>
      <c r="O119" s="12"/>
      <c r="P119" s="12"/>
      <c r="Q119" s="12"/>
      <c r="R119" s="12"/>
      <c r="S119" s="12"/>
      <c r="Z119" s="15"/>
      <c r="AA119" s="15"/>
      <c r="AL119" s="12"/>
      <c r="AM119" s="12"/>
    </row>
    <row r="120" spans="4:39" s="11" customFormat="1" x14ac:dyDescent="0.2">
      <c r="D120" s="32"/>
      <c r="E120" s="12"/>
      <c r="F120" s="12"/>
      <c r="G120" s="12"/>
      <c r="H120" s="12"/>
      <c r="I120" s="12"/>
      <c r="J120" s="12"/>
      <c r="K120" s="12"/>
      <c r="L120" s="12"/>
      <c r="M120" s="12"/>
      <c r="N120" s="12"/>
      <c r="O120" s="12"/>
      <c r="P120" s="12"/>
      <c r="Q120" s="12"/>
      <c r="R120" s="12"/>
      <c r="S120" s="12"/>
      <c r="Z120" s="15"/>
      <c r="AA120" s="15"/>
      <c r="AL120" s="12"/>
      <c r="AM120" s="12"/>
    </row>
    <row r="121" spans="4:39" s="11" customFormat="1" x14ac:dyDescent="0.2">
      <c r="D121" s="32"/>
      <c r="E121" s="12"/>
      <c r="F121" s="12"/>
      <c r="G121" s="12"/>
      <c r="H121" s="12"/>
      <c r="I121" s="12"/>
      <c r="J121" s="12"/>
      <c r="K121" s="12"/>
      <c r="L121" s="12"/>
      <c r="M121" s="12"/>
      <c r="N121" s="12"/>
      <c r="O121" s="12"/>
      <c r="P121" s="12"/>
      <c r="Q121" s="12"/>
      <c r="R121" s="12"/>
      <c r="S121" s="12"/>
      <c r="Z121" s="15"/>
      <c r="AA121" s="15"/>
      <c r="AL121" s="12"/>
      <c r="AM121" s="12"/>
    </row>
    <row r="122" spans="4:39" s="11" customFormat="1" x14ac:dyDescent="0.2">
      <c r="D122" s="32"/>
      <c r="E122" s="12"/>
      <c r="F122" s="12"/>
      <c r="G122" s="12"/>
      <c r="H122" s="12"/>
      <c r="I122" s="12"/>
      <c r="J122" s="12"/>
      <c r="K122" s="12"/>
      <c r="L122" s="12"/>
      <c r="M122" s="12"/>
      <c r="N122" s="12"/>
      <c r="O122" s="12"/>
      <c r="P122" s="12"/>
      <c r="Q122" s="12"/>
      <c r="R122" s="12"/>
      <c r="S122" s="12"/>
      <c r="Z122" s="15"/>
      <c r="AA122" s="15"/>
      <c r="AL122" s="12"/>
      <c r="AM122" s="12"/>
    </row>
    <row r="123" spans="4:39" s="11" customFormat="1" x14ac:dyDescent="0.2">
      <c r="D123" s="32"/>
      <c r="E123" s="12"/>
      <c r="F123" s="12"/>
      <c r="G123" s="12"/>
      <c r="H123" s="12"/>
      <c r="I123" s="12"/>
      <c r="J123" s="12"/>
      <c r="K123" s="12"/>
      <c r="L123" s="12"/>
      <c r="M123" s="12"/>
      <c r="N123" s="12"/>
      <c r="O123" s="12"/>
      <c r="P123" s="12"/>
      <c r="Q123" s="12"/>
      <c r="R123" s="12"/>
      <c r="S123" s="12"/>
      <c r="Z123" s="15"/>
      <c r="AA123" s="15"/>
      <c r="AL123" s="12"/>
      <c r="AM123" s="12"/>
    </row>
    <row r="124" spans="4:39" s="11" customFormat="1" x14ac:dyDescent="0.2">
      <c r="D124" s="32"/>
      <c r="E124" s="12"/>
      <c r="F124" s="12"/>
      <c r="G124" s="12"/>
      <c r="H124" s="12"/>
      <c r="I124" s="12"/>
      <c r="J124" s="12"/>
      <c r="K124" s="12"/>
      <c r="L124" s="12"/>
      <c r="M124" s="12"/>
      <c r="N124" s="12"/>
      <c r="O124" s="12"/>
      <c r="P124" s="12"/>
      <c r="Q124" s="12"/>
      <c r="R124" s="12"/>
      <c r="S124" s="12"/>
      <c r="Z124" s="15"/>
      <c r="AA124" s="15"/>
      <c r="AL124" s="12"/>
      <c r="AM124" s="12"/>
    </row>
    <row r="125" spans="4:39" s="11" customFormat="1" x14ac:dyDescent="0.2">
      <c r="D125" s="32"/>
      <c r="E125" s="12"/>
      <c r="F125" s="12"/>
      <c r="G125" s="12"/>
      <c r="H125" s="12"/>
      <c r="I125" s="12"/>
      <c r="J125" s="12"/>
      <c r="K125" s="12"/>
      <c r="L125" s="12"/>
      <c r="M125" s="12"/>
      <c r="N125" s="12"/>
      <c r="O125" s="12"/>
      <c r="P125" s="12"/>
      <c r="Q125" s="12"/>
      <c r="R125" s="12"/>
      <c r="S125" s="12"/>
      <c r="Z125" s="15"/>
      <c r="AA125" s="15"/>
      <c r="AL125" s="12"/>
      <c r="AM125" s="12"/>
    </row>
    <row r="126" spans="4:39" s="11" customFormat="1" x14ac:dyDescent="0.2">
      <c r="D126" s="32"/>
      <c r="E126" s="12"/>
      <c r="F126" s="12"/>
      <c r="G126" s="12"/>
      <c r="H126" s="12"/>
      <c r="I126" s="12"/>
      <c r="J126" s="12"/>
      <c r="K126" s="12"/>
      <c r="L126" s="12"/>
      <c r="M126" s="12"/>
      <c r="N126" s="12"/>
      <c r="O126" s="12"/>
      <c r="P126" s="12"/>
      <c r="Q126" s="12"/>
      <c r="R126" s="12"/>
      <c r="S126" s="12"/>
      <c r="Z126" s="15"/>
      <c r="AA126" s="15"/>
      <c r="AL126" s="12"/>
      <c r="AM126" s="12"/>
    </row>
    <row r="127" spans="4:39" s="11" customFormat="1" x14ac:dyDescent="0.2">
      <c r="D127" s="32"/>
      <c r="E127" s="12"/>
      <c r="F127" s="12"/>
      <c r="G127" s="12"/>
      <c r="H127" s="12"/>
      <c r="I127" s="12"/>
      <c r="J127" s="12"/>
      <c r="K127" s="12"/>
      <c r="L127" s="12"/>
      <c r="M127" s="12"/>
      <c r="N127" s="12"/>
      <c r="O127" s="12"/>
      <c r="P127" s="12"/>
      <c r="Q127" s="12"/>
      <c r="R127" s="12"/>
      <c r="S127" s="12"/>
      <c r="Z127" s="15"/>
      <c r="AA127" s="15"/>
      <c r="AL127" s="12"/>
      <c r="AM127" s="12"/>
    </row>
    <row r="128" spans="4:39" s="11" customFormat="1" x14ac:dyDescent="0.2">
      <c r="D128" s="32"/>
      <c r="E128" s="12"/>
      <c r="F128" s="12"/>
      <c r="G128" s="12"/>
      <c r="H128" s="12"/>
      <c r="I128" s="12"/>
      <c r="J128" s="12"/>
      <c r="K128" s="12"/>
      <c r="L128" s="12"/>
      <c r="M128" s="12"/>
      <c r="N128" s="12"/>
      <c r="O128" s="12"/>
      <c r="P128" s="12"/>
      <c r="Q128" s="12"/>
      <c r="R128" s="12"/>
      <c r="S128" s="12"/>
      <c r="Z128" s="15"/>
      <c r="AA128" s="15"/>
      <c r="AL128" s="12"/>
      <c r="AM128" s="12"/>
    </row>
    <row r="129" spans="4:39" s="11" customFormat="1" x14ac:dyDescent="0.2">
      <c r="D129" s="32"/>
      <c r="E129" s="12"/>
      <c r="F129" s="12"/>
      <c r="G129" s="12"/>
      <c r="H129" s="12"/>
      <c r="I129" s="12"/>
      <c r="J129" s="12"/>
      <c r="K129" s="12"/>
      <c r="L129" s="12"/>
      <c r="M129" s="12"/>
      <c r="N129" s="12"/>
      <c r="O129" s="12"/>
      <c r="P129" s="12"/>
      <c r="Q129" s="12"/>
      <c r="R129" s="12"/>
      <c r="S129" s="12"/>
      <c r="Z129" s="15"/>
      <c r="AA129" s="15"/>
      <c r="AL129" s="12"/>
      <c r="AM129" s="12"/>
    </row>
    <row r="130" spans="4:39" s="11" customFormat="1" x14ac:dyDescent="0.2">
      <c r="D130" s="32"/>
      <c r="E130" s="12"/>
      <c r="F130" s="12"/>
      <c r="G130" s="12"/>
      <c r="H130" s="12"/>
      <c r="I130" s="12"/>
      <c r="J130" s="12"/>
      <c r="K130" s="12"/>
      <c r="L130" s="12"/>
      <c r="M130" s="12"/>
      <c r="N130" s="12"/>
      <c r="O130" s="12"/>
      <c r="P130" s="12"/>
      <c r="Q130" s="12"/>
      <c r="R130" s="12"/>
      <c r="S130" s="12"/>
      <c r="Z130" s="15"/>
      <c r="AA130" s="15"/>
      <c r="AL130" s="12"/>
      <c r="AM130" s="12"/>
    </row>
    <row r="131" spans="4:39" s="11" customFormat="1" x14ac:dyDescent="0.2">
      <c r="D131" s="32"/>
      <c r="E131" s="12"/>
      <c r="F131" s="12"/>
      <c r="G131" s="12"/>
      <c r="H131" s="12"/>
      <c r="I131" s="12"/>
      <c r="J131" s="12"/>
      <c r="K131" s="12"/>
      <c r="L131" s="12"/>
      <c r="M131" s="12"/>
      <c r="N131" s="12"/>
      <c r="O131" s="12"/>
      <c r="P131" s="12"/>
      <c r="Q131" s="12"/>
      <c r="R131" s="12"/>
      <c r="S131" s="12"/>
      <c r="Z131" s="15"/>
      <c r="AA131" s="15"/>
      <c r="AL131" s="12"/>
      <c r="AM131" s="12"/>
    </row>
    <row r="132" spans="4:39" s="11" customFormat="1" x14ac:dyDescent="0.2">
      <c r="D132" s="32"/>
      <c r="E132" s="12"/>
      <c r="F132" s="12"/>
      <c r="G132" s="12"/>
      <c r="H132" s="12"/>
      <c r="I132" s="12"/>
      <c r="J132" s="12"/>
      <c r="K132" s="12"/>
      <c r="L132" s="12"/>
      <c r="M132" s="12"/>
      <c r="N132" s="12"/>
      <c r="O132" s="12"/>
      <c r="P132" s="12"/>
      <c r="Q132" s="12"/>
      <c r="R132" s="12"/>
      <c r="S132" s="12"/>
      <c r="Z132" s="15"/>
      <c r="AA132" s="15"/>
      <c r="AL132" s="12"/>
      <c r="AM132" s="12"/>
    </row>
    <row r="133" spans="4:39" s="11" customFormat="1" x14ac:dyDescent="0.2">
      <c r="D133" s="32"/>
      <c r="E133" s="12"/>
      <c r="F133" s="12"/>
      <c r="G133" s="12"/>
      <c r="H133" s="12"/>
      <c r="I133" s="12"/>
      <c r="J133" s="12"/>
      <c r="K133" s="12"/>
      <c r="L133" s="12"/>
      <c r="M133" s="12"/>
      <c r="N133" s="12"/>
      <c r="O133" s="12"/>
      <c r="P133" s="12"/>
      <c r="Q133" s="12"/>
      <c r="R133" s="12"/>
      <c r="S133" s="12"/>
      <c r="Z133" s="15"/>
      <c r="AA133" s="15"/>
      <c r="AL133" s="12"/>
      <c r="AM133" s="12"/>
    </row>
    <row r="134" spans="4:39" s="11" customFormat="1" x14ac:dyDescent="0.2">
      <c r="D134" s="32"/>
      <c r="E134" s="12"/>
      <c r="F134" s="12"/>
      <c r="G134" s="12"/>
      <c r="H134" s="12"/>
      <c r="I134" s="12"/>
      <c r="J134" s="12"/>
      <c r="K134" s="12"/>
      <c r="L134" s="12"/>
      <c r="M134" s="12"/>
      <c r="N134" s="12"/>
      <c r="O134" s="12"/>
      <c r="P134" s="12"/>
      <c r="Q134" s="12"/>
      <c r="R134" s="12"/>
      <c r="S134" s="12"/>
      <c r="Z134" s="15"/>
      <c r="AA134" s="15"/>
      <c r="AL134" s="12"/>
      <c r="AM134" s="12"/>
    </row>
    <row r="135" spans="4:39" s="11" customFormat="1" x14ac:dyDescent="0.2">
      <c r="D135" s="32"/>
      <c r="E135" s="12"/>
      <c r="F135" s="12"/>
      <c r="G135" s="12"/>
      <c r="H135" s="12"/>
      <c r="I135" s="12"/>
      <c r="J135" s="12"/>
      <c r="K135" s="12"/>
      <c r="L135" s="12"/>
      <c r="M135" s="12"/>
      <c r="N135" s="12"/>
      <c r="O135" s="12"/>
      <c r="P135" s="12"/>
      <c r="Q135" s="12"/>
      <c r="R135" s="12"/>
      <c r="S135" s="12"/>
      <c r="Z135" s="15"/>
      <c r="AA135" s="15"/>
      <c r="AL135" s="12"/>
      <c r="AM135" s="12"/>
    </row>
    <row r="136" spans="4:39" s="11" customFormat="1" x14ac:dyDescent="0.2">
      <c r="D136" s="32"/>
      <c r="E136" s="12"/>
      <c r="F136" s="12"/>
      <c r="G136" s="12"/>
      <c r="H136" s="12"/>
      <c r="I136" s="12"/>
      <c r="J136" s="12"/>
      <c r="K136" s="12"/>
      <c r="L136" s="12"/>
      <c r="M136" s="12"/>
      <c r="N136" s="12"/>
      <c r="O136" s="12"/>
      <c r="P136" s="12"/>
      <c r="Q136" s="12"/>
      <c r="R136" s="12"/>
      <c r="S136" s="12"/>
      <c r="Z136" s="15"/>
      <c r="AA136" s="15"/>
      <c r="AL136" s="12"/>
      <c r="AM136" s="12"/>
    </row>
    <row r="137" spans="4:39" s="11" customFormat="1" x14ac:dyDescent="0.2">
      <c r="D137" s="32"/>
      <c r="E137" s="12"/>
      <c r="F137" s="12"/>
      <c r="G137" s="12"/>
      <c r="H137" s="12"/>
      <c r="I137" s="12"/>
      <c r="J137" s="12"/>
      <c r="K137" s="12"/>
      <c r="L137" s="12"/>
      <c r="M137" s="12"/>
      <c r="N137" s="12"/>
      <c r="O137" s="12"/>
      <c r="P137" s="12"/>
      <c r="Q137" s="12"/>
      <c r="R137" s="12"/>
      <c r="S137" s="12"/>
      <c r="Z137" s="15"/>
      <c r="AA137" s="15"/>
      <c r="AL137" s="12"/>
      <c r="AM137" s="12"/>
    </row>
    <row r="138" spans="4:39" s="11" customFormat="1" x14ac:dyDescent="0.2">
      <c r="D138" s="32"/>
      <c r="E138" s="12"/>
      <c r="F138" s="12"/>
      <c r="G138" s="12"/>
      <c r="H138" s="12"/>
      <c r="I138" s="12"/>
      <c r="J138" s="12"/>
      <c r="K138" s="12"/>
      <c r="L138" s="12"/>
      <c r="M138" s="12"/>
      <c r="N138" s="12"/>
      <c r="O138" s="12"/>
      <c r="P138" s="12"/>
      <c r="Q138" s="12"/>
      <c r="R138" s="12"/>
      <c r="S138" s="12"/>
      <c r="Z138" s="15"/>
      <c r="AA138" s="15"/>
      <c r="AL138" s="12"/>
      <c r="AM138" s="12"/>
    </row>
    <row r="139" spans="4:39" s="11" customFormat="1" x14ac:dyDescent="0.2">
      <c r="D139" s="32"/>
      <c r="E139" s="12"/>
      <c r="F139" s="12"/>
      <c r="G139" s="12"/>
      <c r="H139" s="12"/>
      <c r="I139" s="12"/>
      <c r="J139" s="12"/>
      <c r="K139" s="12"/>
      <c r="L139" s="12"/>
      <c r="M139" s="12"/>
      <c r="N139" s="12"/>
      <c r="O139" s="12"/>
      <c r="P139" s="12"/>
      <c r="Q139" s="12"/>
      <c r="R139" s="12"/>
      <c r="S139" s="12"/>
      <c r="Z139" s="15"/>
      <c r="AA139" s="15"/>
      <c r="AL139" s="12"/>
      <c r="AM139" s="12"/>
    </row>
    <row r="140" spans="4:39" s="11" customFormat="1" x14ac:dyDescent="0.2">
      <c r="D140" s="32"/>
      <c r="E140" s="12"/>
      <c r="F140" s="12"/>
      <c r="G140" s="12"/>
      <c r="H140" s="12"/>
      <c r="I140" s="12"/>
      <c r="J140" s="12"/>
      <c r="K140" s="12"/>
      <c r="L140" s="12"/>
      <c r="M140" s="12"/>
      <c r="N140" s="12"/>
      <c r="O140" s="12"/>
      <c r="P140" s="12"/>
      <c r="Q140" s="12"/>
      <c r="R140" s="12"/>
      <c r="S140" s="12"/>
      <c r="Z140" s="15"/>
      <c r="AA140" s="15"/>
      <c r="AL140" s="12"/>
      <c r="AM140" s="12"/>
    </row>
    <row r="141" spans="4:39" s="11" customFormat="1" x14ac:dyDescent="0.2">
      <c r="D141" s="32"/>
      <c r="E141" s="12"/>
      <c r="F141" s="12"/>
      <c r="G141" s="12"/>
      <c r="H141" s="12"/>
      <c r="I141" s="12"/>
      <c r="J141" s="12"/>
      <c r="K141" s="12"/>
      <c r="L141" s="12"/>
      <c r="M141" s="12"/>
      <c r="N141" s="12"/>
      <c r="O141" s="12"/>
      <c r="P141" s="12"/>
      <c r="Q141" s="12"/>
      <c r="R141" s="12"/>
      <c r="S141" s="12"/>
      <c r="Z141" s="15"/>
      <c r="AA141" s="15"/>
      <c r="AL141" s="12"/>
      <c r="AM141" s="12"/>
    </row>
    <row r="142" spans="4:39" s="11" customFormat="1" x14ac:dyDescent="0.2">
      <c r="D142" s="32"/>
      <c r="E142" s="12"/>
      <c r="F142" s="12"/>
      <c r="G142" s="12"/>
      <c r="H142" s="12"/>
      <c r="I142" s="12"/>
      <c r="J142" s="12"/>
      <c r="K142" s="12"/>
      <c r="L142" s="12"/>
      <c r="M142" s="12"/>
      <c r="N142" s="12"/>
      <c r="O142" s="12"/>
      <c r="P142" s="12"/>
      <c r="Q142" s="12"/>
      <c r="R142" s="12"/>
      <c r="S142" s="12"/>
      <c r="Z142" s="15"/>
      <c r="AA142" s="15"/>
      <c r="AL142" s="12"/>
      <c r="AM142" s="12"/>
    </row>
    <row r="143" spans="4:39" s="11" customFormat="1" x14ac:dyDescent="0.2">
      <c r="D143" s="32"/>
      <c r="E143" s="12"/>
      <c r="F143" s="12"/>
      <c r="G143" s="12"/>
      <c r="H143" s="12"/>
      <c r="I143" s="12"/>
      <c r="J143" s="12"/>
      <c r="K143" s="12"/>
      <c r="L143" s="12"/>
      <c r="M143" s="12"/>
      <c r="N143" s="12"/>
      <c r="O143" s="12"/>
      <c r="P143" s="12"/>
      <c r="Q143" s="12"/>
      <c r="R143" s="12"/>
      <c r="S143" s="12"/>
      <c r="Z143" s="15"/>
      <c r="AA143" s="15"/>
      <c r="AL143" s="12"/>
      <c r="AM143" s="12"/>
    </row>
    <row r="144" spans="4:39" s="11" customFormat="1" x14ac:dyDescent="0.2">
      <c r="D144" s="32"/>
      <c r="E144" s="12"/>
      <c r="F144" s="12"/>
      <c r="G144" s="12"/>
      <c r="H144" s="12"/>
      <c r="I144" s="12"/>
      <c r="J144" s="12"/>
      <c r="K144" s="12"/>
      <c r="L144" s="12"/>
      <c r="M144" s="12"/>
      <c r="N144" s="12"/>
      <c r="O144" s="12"/>
      <c r="P144" s="12"/>
      <c r="Q144" s="12"/>
      <c r="R144" s="12"/>
      <c r="S144" s="12"/>
      <c r="Z144" s="15"/>
      <c r="AA144" s="15"/>
      <c r="AL144" s="12"/>
      <c r="AM144" s="12"/>
    </row>
    <row r="145" spans="4:39" s="11" customFormat="1" x14ac:dyDescent="0.2">
      <c r="D145" s="32"/>
      <c r="E145" s="12"/>
      <c r="F145" s="12"/>
      <c r="G145" s="12"/>
      <c r="H145" s="12"/>
      <c r="I145" s="12"/>
      <c r="J145" s="12"/>
      <c r="K145" s="12"/>
      <c r="L145" s="12"/>
      <c r="M145" s="12"/>
      <c r="N145" s="12"/>
      <c r="O145" s="12"/>
      <c r="P145" s="12"/>
      <c r="Q145" s="12"/>
      <c r="R145" s="12"/>
      <c r="S145" s="12"/>
      <c r="Z145" s="15"/>
      <c r="AA145" s="15"/>
      <c r="AL145" s="12"/>
      <c r="AM145" s="12"/>
    </row>
    <row r="146" spans="4:39" s="11" customFormat="1" x14ac:dyDescent="0.2">
      <c r="D146" s="32"/>
      <c r="E146" s="12"/>
      <c r="F146" s="12"/>
      <c r="G146" s="12"/>
      <c r="H146" s="12"/>
      <c r="I146" s="12"/>
      <c r="J146" s="12"/>
      <c r="K146" s="12"/>
      <c r="L146" s="12"/>
      <c r="M146" s="12"/>
      <c r="N146" s="12"/>
      <c r="O146" s="12"/>
      <c r="P146" s="12"/>
      <c r="Q146" s="12"/>
      <c r="R146" s="12"/>
      <c r="S146" s="12"/>
      <c r="Z146" s="15"/>
      <c r="AA146" s="15"/>
      <c r="AL146" s="12"/>
      <c r="AM146" s="12"/>
    </row>
    <row r="147" spans="4:39" s="11" customFormat="1" x14ac:dyDescent="0.2">
      <c r="D147" s="32"/>
      <c r="E147" s="12"/>
      <c r="F147" s="12"/>
      <c r="G147" s="12"/>
      <c r="H147" s="12"/>
      <c r="I147" s="12"/>
      <c r="J147" s="12"/>
      <c r="K147" s="12"/>
      <c r="L147" s="12"/>
      <c r="M147" s="12"/>
      <c r="N147" s="12"/>
      <c r="O147" s="12"/>
      <c r="P147" s="12"/>
      <c r="Q147" s="12"/>
      <c r="R147" s="12"/>
      <c r="S147" s="12"/>
      <c r="Z147" s="15"/>
      <c r="AA147" s="15"/>
      <c r="AL147" s="12"/>
      <c r="AM147" s="12"/>
    </row>
    <row r="148" spans="4:39" s="11" customFormat="1" x14ac:dyDescent="0.2">
      <c r="D148" s="32"/>
      <c r="E148" s="12"/>
      <c r="F148" s="12"/>
      <c r="G148" s="12"/>
      <c r="H148" s="12"/>
      <c r="I148" s="12"/>
      <c r="J148" s="12"/>
      <c r="K148" s="12"/>
      <c r="L148" s="12"/>
      <c r="M148" s="12"/>
      <c r="N148" s="12"/>
      <c r="O148" s="12"/>
      <c r="P148" s="12"/>
      <c r="Q148" s="12"/>
      <c r="R148" s="12"/>
      <c r="S148" s="12"/>
      <c r="Z148" s="15"/>
      <c r="AA148" s="15"/>
      <c r="AL148" s="12"/>
      <c r="AM148" s="12"/>
    </row>
    <row r="149" spans="4:39" s="11" customFormat="1" x14ac:dyDescent="0.2">
      <c r="D149" s="32"/>
      <c r="E149" s="12"/>
      <c r="F149" s="12"/>
      <c r="G149" s="12"/>
      <c r="H149" s="12"/>
      <c r="I149" s="12"/>
      <c r="J149" s="12"/>
      <c r="K149" s="12"/>
      <c r="L149" s="12"/>
      <c r="M149" s="12"/>
      <c r="N149" s="12"/>
      <c r="O149" s="12"/>
      <c r="P149" s="12"/>
      <c r="Q149" s="12"/>
      <c r="R149" s="12"/>
      <c r="S149" s="12"/>
      <c r="Z149" s="15"/>
      <c r="AA149" s="15"/>
      <c r="AL149" s="12"/>
      <c r="AM149" s="12"/>
    </row>
    <row r="150" spans="4:39" s="11" customFormat="1" x14ac:dyDescent="0.2">
      <c r="D150" s="32"/>
      <c r="E150" s="12"/>
      <c r="F150" s="12"/>
      <c r="G150" s="12"/>
      <c r="H150" s="12"/>
      <c r="I150" s="12"/>
      <c r="J150" s="12"/>
      <c r="K150" s="12"/>
      <c r="L150" s="12"/>
      <c r="M150" s="12"/>
      <c r="N150" s="12"/>
      <c r="O150" s="12"/>
      <c r="P150" s="12"/>
      <c r="Q150" s="12"/>
      <c r="R150" s="12"/>
      <c r="S150" s="12"/>
      <c r="Z150" s="15"/>
      <c r="AA150" s="15"/>
      <c r="AL150" s="12"/>
      <c r="AM150" s="12"/>
    </row>
    <row r="151" spans="4:39" s="11" customFormat="1" x14ac:dyDescent="0.2">
      <c r="D151" s="32"/>
      <c r="E151" s="12"/>
      <c r="F151" s="12"/>
      <c r="G151" s="12"/>
      <c r="H151" s="12"/>
      <c r="I151" s="12"/>
      <c r="J151" s="12"/>
      <c r="K151" s="12"/>
      <c r="L151" s="12"/>
      <c r="M151" s="12"/>
      <c r="N151" s="12"/>
      <c r="O151" s="12"/>
      <c r="P151" s="12"/>
      <c r="Q151" s="12"/>
      <c r="R151" s="12"/>
      <c r="S151" s="12"/>
      <c r="Z151" s="15"/>
      <c r="AA151" s="15"/>
      <c r="AL151" s="12"/>
      <c r="AM151" s="12"/>
    </row>
    <row r="152" spans="4:39" s="11" customFormat="1" x14ac:dyDescent="0.2">
      <c r="D152" s="32"/>
      <c r="E152" s="12"/>
      <c r="F152" s="12"/>
      <c r="G152" s="12"/>
      <c r="H152" s="12"/>
      <c r="I152" s="12"/>
      <c r="J152" s="12"/>
      <c r="K152" s="12"/>
      <c r="L152" s="12"/>
      <c r="M152" s="12"/>
      <c r="N152" s="12"/>
      <c r="O152" s="12"/>
      <c r="P152" s="12"/>
      <c r="Q152" s="12"/>
      <c r="R152" s="12"/>
      <c r="S152" s="12"/>
      <c r="Z152" s="15"/>
      <c r="AA152" s="15"/>
      <c r="AL152" s="12"/>
      <c r="AM152" s="12"/>
    </row>
    <row r="153" spans="4:39" s="11" customFormat="1" x14ac:dyDescent="0.2">
      <c r="D153" s="32"/>
      <c r="E153" s="12"/>
      <c r="F153" s="12"/>
      <c r="G153" s="12"/>
      <c r="H153" s="12"/>
      <c r="I153" s="12"/>
      <c r="J153" s="12"/>
      <c r="K153" s="12"/>
      <c r="L153" s="12"/>
      <c r="M153" s="12"/>
      <c r="N153" s="12"/>
      <c r="O153" s="12"/>
      <c r="P153" s="12"/>
      <c r="Q153" s="12"/>
      <c r="R153" s="12"/>
      <c r="S153" s="12"/>
      <c r="Z153" s="15"/>
      <c r="AA153" s="15"/>
      <c r="AL153" s="12"/>
      <c r="AM153" s="12"/>
    </row>
    <row r="154" spans="4:39" s="11" customFormat="1" x14ac:dyDescent="0.2">
      <c r="D154" s="32"/>
      <c r="E154" s="12"/>
      <c r="F154" s="12"/>
      <c r="G154" s="12"/>
      <c r="H154" s="12"/>
      <c r="I154" s="12"/>
      <c r="J154" s="12"/>
      <c r="K154" s="12"/>
      <c r="L154" s="12"/>
      <c r="M154" s="12"/>
      <c r="N154" s="12"/>
      <c r="O154" s="12"/>
      <c r="P154" s="12"/>
      <c r="Q154" s="12"/>
      <c r="R154" s="12"/>
      <c r="S154" s="12"/>
      <c r="Z154" s="15"/>
      <c r="AA154" s="15"/>
      <c r="AL154" s="12"/>
      <c r="AM154" s="12"/>
    </row>
    <row r="155" spans="4:39" s="11" customFormat="1" x14ac:dyDescent="0.2">
      <c r="D155" s="32"/>
      <c r="E155" s="12"/>
      <c r="F155" s="12"/>
      <c r="G155" s="12"/>
      <c r="H155" s="12"/>
      <c r="I155" s="12"/>
      <c r="J155" s="12"/>
      <c r="K155" s="12"/>
      <c r="L155" s="12"/>
      <c r="M155" s="12"/>
      <c r="N155" s="12"/>
      <c r="O155" s="12"/>
      <c r="P155" s="12"/>
      <c r="Q155" s="12"/>
      <c r="R155" s="12"/>
      <c r="S155" s="12"/>
      <c r="Z155" s="15"/>
      <c r="AA155" s="15"/>
      <c r="AL155" s="12"/>
      <c r="AM155" s="12"/>
    </row>
    <row r="156" spans="4:39" s="11" customFormat="1" x14ac:dyDescent="0.2">
      <c r="D156" s="32"/>
      <c r="E156" s="12"/>
      <c r="F156" s="12"/>
      <c r="G156" s="12"/>
      <c r="H156" s="12"/>
      <c r="I156" s="12"/>
      <c r="J156" s="12"/>
      <c r="K156" s="12"/>
      <c r="L156" s="12"/>
      <c r="M156" s="12"/>
      <c r="N156" s="12"/>
      <c r="O156" s="12"/>
      <c r="P156" s="12"/>
      <c r="Q156" s="12"/>
      <c r="R156" s="12"/>
      <c r="S156" s="12"/>
      <c r="Z156" s="15"/>
      <c r="AA156" s="15"/>
      <c r="AL156" s="12"/>
      <c r="AM156" s="12"/>
    </row>
    <row r="157" spans="4:39" s="11" customFormat="1" x14ac:dyDescent="0.2">
      <c r="D157" s="32"/>
      <c r="E157" s="12"/>
      <c r="F157" s="12"/>
      <c r="G157" s="12"/>
      <c r="H157" s="12"/>
      <c r="I157" s="12"/>
      <c r="J157" s="12"/>
      <c r="K157" s="12"/>
      <c r="L157" s="12"/>
      <c r="M157" s="12"/>
      <c r="N157" s="12"/>
      <c r="O157" s="12"/>
      <c r="P157" s="12"/>
      <c r="Q157" s="12"/>
      <c r="R157" s="12"/>
      <c r="S157" s="12"/>
      <c r="Z157" s="15"/>
      <c r="AA157" s="15"/>
      <c r="AL157" s="12"/>
      <c r="AM157" s="12"/>
    </row>
    <row r="158" spans="4:39" s="11" customFormat="1" x14ac:dyDescent="0.2">
      <c r="D158" s="32"/>
      <c r="E158" s="12"/>
      <c r="F158" s="12"/>
      <c r="G158" s="12"/>
      <c r="H158" s="12"/>
      <c r="I158" s="12"/>
      <c r="J158" s="12"/>
      <c r="K158" s="12"/>
      <c r="L158" s="12"/>
      <c r="M158" s="12"/>
      <c r="N158" s="12"/>
      <c r="O158" s="12"/>
      <c r="P158" s="12"/>
      <c r="Q158" s="12"/>
      <c r="R158" s="12"/>
      <c r="S158" s="12"/>
      <c r="Z158" s="15"/>
      <c r="AA158" s="15"/>
      <c r="AL158" s="12"/>
      <c r="AM158" s="12"/>
    </row>
    <row r="159" spans="4:39" s="11" customFormat="1" x14ac:dyDescent="0.2">
      <c r="D159" s="32"/>
      <c r="E159" s="12"/>
      <c r="F159" s="12"/>
      <c r="G159" s="12"/>
      <c r="H159" s="12"/>
      <c r="I159" s="12"/>
      <c r="J159" s="12"/>
      <c r="K159" s="12"/>
      <c r="L159" s="12"/>
      <c r="M159" s="12"/>
      <c r="N159" s="12"/>
      <c r="O159" s="12"/>
      <c r="P159" s="12"/>
      <c r="Q159" s="12"/>
      <c r="R159" s="12"/>
      <c r="S159" s="12"/>
      <c r="Z159" s="15"/>
      <c r="AA159" s="15"/>
      <c r="AL159" s="12"/>
      <c r="AM159" s="12"/>
    </row>
    <row r="160" spans="4:39" s="11" customFormat="1" x14ac:dyDescent="0.2">
      <c r="D160" s="32"/>
      <c r="E160" s="12"/>
      <c r="F160" s="12"/>
      <c r="G160" s="12"/>
      <c r="H160" s="12"/>
      <c r="I160" s="12"/>
      <c r="J160" s="12"/>
      <c r="K160" s="12"/>
      <c r="L160" s="12"/>
      <c r="M160" s="12"/>
      <c r="N160" s="12"/>
      <c r="O160" s="12"/>
      <c r="P160" s="12"/>
      <c r="Q160" s="12"/>
      <c r="R160" s="12"/>
      <c r="S160" s="12"/>
      <c r="Z160" s="15"/>
      <c r="AA160" s="15"/>
      <c r="AL160" s="12"/>
      <c r="AM160" s="12"/>
    </row>
    <row r="161" spans="4:39" s="11" customFormat="1" x14ac:dyDescent="0.2">
      <c r="D161" s="32"/>
      <c r="E161" s="12"/>
      <c r="F161" s="12"/>
      <c r="G161" s="12"/>
      <c r="H161" s="12"/>
      <c r="I161" s="12"/>
      <c r="J161" s="12"/>
      <c r="K161" s="12"/>
      <c r="L161" s="12"/>
      <c r="M161" s="12"/>
      <c r="N161" s="12"/>
      <c r="O161" s="12"/>
      <c r="P161" s="12"/>
      <c r="Q161" s="12"/>
      <c r="R161" s="12"/>
      <c r="S161" s="12"/>
      <c r="Z161" s="15"/>
      <c r="AA161" s="15"/>
      <c r="AL161" s="12"/>
      <c r="AM161" s="12"/>
    </row>
    <row r="162" spans="4:39" s="11" customFormat="1" x14ac:dyDescent="0.2">
      <c r="D162" s="32"/>
      <c r="E162" s="12"/>
      <c r="F162" s="12"/>
      <c r="G162" s="12"/>
      <c r="H162" s="12"/>
      <c r="I162" s="12"/>
      <c r="J162" s="12"/>
      <c r="K162" s="12"/>
      <c r="L162" s="12"/>
      <c r="M162" s="12"/>
      <c r="N162" s="12"/>
      <c r="O162" s="12"/>
      <c r="P162" s="12"/>
      <c r="Q162" s="12"/>
      <c r="R162" s="12"/>
      <c r="S162" s="12"/>
      <c r="Z162" s="15"/>
      <c r="AA162" s="15"/>
      <c r="AL162" s="12"/>
      <c r="AM162" s="12"/>
    </row>
    <row r="163" spans="4:39" s="11" customFormat="1" x14ac:dyDescent="0.2">
      <c r="D163" s="32"/>
      <c r="E163" s="12"/>
      <c r="F163" s="12"/>
      <c r="G163" s="12"/>
      <c r="H163" s="12"/>
      <c r="I163" s="12"/>
      <c r="J163" s="12"/>
      <c r="K163" s="12"/>
      <c r="L163" s="12"/>
      <c r="M163" s="12"/>
      <c r="N163" s="12"/>
      <c r="O163" s="12"/>
      <c r="P163" s="12"/>
      <c r="Q163" s="12"/>
      <c r="R163" s="12"/>
      <c r="S163" s="12"/>
      <c r="Z163" s="15"/>
      <c r="AA163" s="15"/>
      <c r="AL163" s="12"/>
      <c r="AM163" s="12"/>
    </row>
    <row r="164" spans="4:39" s="11" customFormat="1" x14ac:dyDescent="0.2">
      <c r="D164" s="32"/>
      <c r="E164" s="12"/>
      <c r="F164" s="12"/>
      <c r="G164" s="12"/>
      <c r="H164" s="12"/>
      <c r="I164" s="12"/>
      <c r="J164" s="12"/>
      <c r="K164" s="12"/>
      <c r="L164" s="12"/>
      <c r="M164" s="12"/>
      <c r="N164" s="12"/>
      <c r="O164" s="12"/>
      <c r="P164" s="12"/>
      <c r="Q164" s="12"/>
      <c r="R164" s="12"/>
      <c r="S164" s="12"/>
      <c r="Z164" s="15"/>
      <c r="AA164" s="15"/>
      <c r="AL164" s="12"/>
      <c r="AM164" s="12"/>
    </row>
    <row r="165" spans="4:39" s="11" customFormat="1" x14ac:dyDescent="0.2">
      <c r="D165" s="32"/>
      <c r="E165" s="12"/>
      <c r="F165" s="12"/>
      <c r="G165" s="12"/>
      <c r="H165" s="12"/>
      <c r="I165" s="12"/>
      <c r="J165" s="12"/>
      <c r="K165" s="12"/>
      <c r="L165" s="12"/>
      <c r="M165" s="12"/>
      <c r="N165" s="12"/>
      <c r="O165" s="12"/>
      <c r="P165" s="12"/>
      <c r="Q165" s="12"/>
      <c r="R165" s="12"/>
      <c r="S165" s="12"/>
      <c r="Z165" s="15"/>
      <c r="AA165" s="15"/>
      <c r="AL165" s="12"/>
      <c r="AM165" s="12"/>
    </row>
    <row r="166" spans="4:39" s="11" customFormat="1" x14ac:dyDescent="0.2">
      <c r="D166" s="32"/>
      <c r="E166" s="12"/>
      <c r="F166" s="12"/>
      <c r="G166" s="12"/>
      <c r="H166" s="12"/>
      <c r="I166" s="12"/>
      <c r="J166" s="12"/>
      <c r="K166" s="12"/>
      <c r="L166" s="12"/>
      <c r="M166" s="12"/>
      <c r="N166" s="12"/>
      <c r="O166" s="12"/>
      <c r="P166" s="12"/>
      <c r="Q166" s="12"/>
      <c r="R166" s="12"/>
      <c r="S166" s="12"/>
      <c r="Z166" s="15"/>
      <c r="AA166" s="15"/>
      <c r="AL166" s="12"/>
      <c r="AM166" s="12"/>
    </row>
    <row r="167" spans="4:39" s="11" customFormat="1" x14ac:dyDescent="0.2">
      <c r="D167" s="32"/>
      <c r="E167" s="12"/>
      <c r="F167" s="12"/>
      <c r="G167" s="12"/>
      <c r="H167" s="12"/>
      <c r="I167" s="12"/>
      <c r="J167" s="12"/>
      <c r="K167" s="12"/>
      <c r="L167" s="12"/>
      <c r="M167" s="12"/>
      <c r="N167" s="12"/>
      <c r="O167" s="12"/>
      <c r="P167" s="12"/>
      <c r="Q167" s="12"/>
      <c r="R167" s="12"/>
      <c r="S167" s="12"/>
      <c r="Z167" s="15"/>
      <c r="AA167" s="15"/>
      <c r="AL167" s="12"/>
      <c r="AM167" s="12"/>
    </row>
    <row r="168" spans="4:39" s="11" customFormat="1" x14ac:dyDescent="0.2">
      <c r="D168" s="32"/>
      <c r="E168" s="12"/>
      <c r="F168" s="12"/>
      <c r="G168" s="12"/>
      <c r="H168" s="12"/>
      <c r="I168" s="12"/>
      <c r="J168" s="12"/>
      <c r="K168" s="12"/>
      <c r="L168" s="12"/>
      <c r="M168" s="12"/>
      <c r="N168" s="12"/>
      <c r="O168" s="12"/>
      <c r="P168" s="12"/>
      <c r="Q168" s="12"/>
      <c r="R168" s="12"/>
      <c r="S168" s="12"/>
      <c r="Z168" s="15"/>
      <c r="AA168" s="15"/>
      <c r="AL168" s="12"/>
      <c r="AM168" s="12"/>
    </row>
    <row r="169" spans="4:39" s="11" customFormat="1" x14ac:dyDescent="0.2">
      <c r="D169" s="32"/>
      <c r="E169" s="12"/>
      <c r="F169" s="12"/>
      <c r="G169" s="12"/>
      <c r="H169" s="12"/>
      <c r="I169" s="12"/>
      <c r="J169" s="12"/>
      <c r="K169" s="12"/>
      <c r="L169" s="12"/>
      <c r="M169" s="12"/>
      <c r="N169" s="12"/>
      <c r="O169" s="12"/>
      <c r="P169" s="12"/>
      <c r="Q169" s="12"/>
      <c r="R169" s="12"/>
      <c r="S169" s="12"/>
      <c r="Z169" s="15"/>
      <c r="AA169" s="15"/>
      <c r="AL169" s="12"/>
      <c r="AM169" s="12"/>
    </row>
    <row r="170" spans="4:39" s="11" customFormat="1" x14ac:dyDescent="0.2">
      <c r="D170" s="32"/>
      <c r="E170" s="12"/>
      <c r="F170" s="12"/>
      <c r="G170" s="12"/>
      <c r="H170" s="12"/>
      <c r="I170" s="12"/>
      <c r="J170" s="12"/>
      <c r="K170" s="12"/>
      <c r="L170" s="12"/>
      <c r="M170" s="12"/>
      <c r="N170" s="12"/>
      <c r="O170" s="12"/>
      <c r="P170" s="12"/>
      <c r="Q170" s="12"/>
      <c r="R170" s="12"/>
      <c r="S170" s="12"/>
      <c r="Z170" s="15"/>
      <c r="AA170" s="15"/>
      <c r="AL170" s="12"/>
      <c r="AM170" s="12"/>
    </row>
    <row r="171" spans="4:39" s="11" customFormat="1" x14ac:dyDescent="0.2">
      <c r="D171" s="32"/>
      <c r="E171" s="12"/>
      <c r="F171" s="12"/>
      <c r="G171" s="12"/>
      <c r="H171" s="12"/>
      <c r="I171" s="12"/>
      <c r="J171" s="12"/>
      <c r="K171" s="12"/>
      <c r="L171" s="12"/>
      <c r="M171" s="12"/>
      <c r="N171" s="12"/>
      <c r="O171" s="12"/>
      <c r="P171" s="12"/>
      <c r="Q171" s="12"/>
      <c r="R171" s="12"/>
      <c r="S171" s="12"/>
      <c r="Z171" s="15"/>
      <c r="AA171" s="15"/>
      <c r="AL171" s="12"/>
      <c r="AM171" s="12"/>
    </row>
    <row r="172" spans="4:39" s="11" customFormat="1" x14ac:dyDescent="0.2">
      <c r="D172" s="32"/>
      <c r="E172" s="12"/>
      <c r="F172" s="12"/>
      <c r="G172" s="12"/>
      <c r="H172" s="12"/>
      <c r="I172" s="12"/>
      <c r="J172" s="12"/>
      <c r="K172" s="12"/>
      <c r="L172" s="12"/>
      <c r="M172" s="12"/>
      <c r="N172" s="12"/>
      <c r="O172" s="12"/>
      <c r="P172" s="12"/>
      <c r="Q172" s="12"/>
      <c r="R172" s="12"/>
      <c r="S172" s="12"/>
      <c r="Z172" s="15"/>
      <c r="AA172" s="15"/>
      <c r="AL172" s="12"/>
      <c r="AM172" s="12"/>
    </row>
    <row r="173" spans="4:39" s="11" customFormat="1" x14ac:dyDescent="0.2">
      <c r="D173" s="32"/>
      <c r="E173" s="12"/>
      <c r="F173" s="12"/>
      <c r="G173" s="12"/>
      <c r="H173" s="12"/>
      <c r="I173" s="12"/>
      <c r="J173" s="12"/>
      <c r="K173" s="12"/>
      <c r="L173" s="12"/>
      <c r="M173" s="12"/>
      <c r="N173" s="12"/>
      <c r="O173" s="12"/>
      <c r="P173" s="12"/>
      <c r="Q173" s="12"/>
      <c r="R173" s="12"/>
      <c r="S173" s="12"/>
      <c r="Z173" s="15"/>
      <c r="AA173" s="15"/>
      <c r="AL173" s="12"/>
      <c r="AM173" s="12"/>
    </row>
    <row r="174" spans="4:39" s="11" customFormat="1" x14ac:dyDescent="0.2">
      <c r="D174" s="32"/>
      <c r="E174" s="12"/>
      <c r="F174" s="12"/>
      <c r="G174" s="12"/>
      <c r="H174" s="12"/>
      <c r="I174" s="12"/>
      <c r="J174" s="12"/>
      <c r="K174" s="12"/>
      <c r="L174" s="12"/>
      <c r="M174" s="12"/>
      <c r="N174" s="12"/>
      <c r="O174" s="12"/>
      <c r="P174" s="12"/>
      <c r="Q174" s="12"/>
      <c r="R174" s="12"/>
      <c r="S174" s="12"/>
      <c r="Z174" s="15"/>
      <c r="AA174" s="15"/>
      <c r="AL174" s="12"/>
      <c r="AM174" s="12"/>
    </row>
    <row r="175" spans="4:39" s="11" customFormat="1" x14ac:dyDescent="0.2">
      <c r="D175" s="32"/>
      <c r="E175" s="12"/>
      <c r="F175" s="12"/>
      <c r="G175" s="12"/>
      <c r="H175" s="12"/>
      <c r="I175" s="12"/>
      <c r="J175" s="12"/>
      <c r="K175" s="12"/>
      <c r="L175" s="12"/>
      <c r="M175" s="12"/>
      <c r="N175" s="12"/>
      <c r="O175" s="12"/>
      <c r="P175" s="12"/>
      <c r="Q175" s="12"/>
      <c r="R175" s="12"/>
      <c r="S175" s="12"/>
      <c r="Z175" s="15"/>
      <c r="AA175" s="15"/>
      <c r="AL175" s="12"/>
      <c r="AM175" s="12"/>
    </row>
    <row r="176" spans="4:39" s="11" customFormat="1" x14ac:dyDescent="0.2">
      <c r="D176" s="32"/>
      <c r="E176" s="12"/>
      <c r="F176" s="12"/>
      <c r="G176" s="12"/>
      <c r="H176" s="12"/>
      <c r="I176" s="12"/>
      <c r="J176" s="12"/>
      <c r="K176" s="12"/>
      <c r="L176" s="12"/>
      <c r="M176" s="12"/>
      <c r="N176" s="12"/>
      <c r="O176" s="12"/>
      <c r="P176" s="12"/>
      <c r="Q176" s="12"/>
      <c r="R176" s="12"/>
      <c r="S176" s="12"/>
      <c r="Z176" s="15"/>
      <c r="AA176" s="15"/>
      <c r="AL176" s="12"/>
      <c r="AM176" s="12"/>
    </row>
    <row r="177" spans="4:39" s="11" customFormat="1" x14ac:dyDescent="0.2">
      <c r="D177" s="32"/>
      <c r="E177" s="12"/>
      <c r="F177" s="12"/>
      <c r="G177" s="12"/>
      <c r="H177" s="12"/>
      <c r="I177" s="12"/>
      <c r="J177" s="12"/>
      <c r="K177" s="12"/>
      <c r="L177" s="12"/>
      <c r="M177" s="12"/>
      <c r="N177" s="12"/>
      <c r="O177" s="12"/>
      <c r="P177" s="12"/>
      <c r="Q177" s="12"/>
      <c r="R177" s="12"/>
      <c r="S177" s="12"/>
      <c r="Z177" s="15"/>
      <c r="AA177" s="15"/>
      <c r="AL177" s="12"/>
      <c r="AM177" s="12"/>
    </row>
    <row r="178" spans="4:39" s="11" customFormat="1" x14ac:dyDescent="0.2">
      <c r="D178" s="32"/>
      <c r="E178" s="12"/>
      <c r="F178" s="12"/>
      <c r="G178" s="12"/>
      <c r="H178" s="12"/>
      <c r="I178" s="12"/>
      <c r="J178" s="12"/>
      <c r="K178" s="12"/>
      <c r="L178" s="12"/>
      <c r="M178" s="12"/>
      <c r="N178" s="12"/>
      <c r="O178" s="12"/>
      <c r="P178" s="12"/>
      <c r="Q178" s="12"/>
      <c r="R178" s="12"/>
      <c r="S178" s="12"/>
      <c r="Z178" s="15"/>
      <c r="AA178" s="15"/>
      <c r="AL178" s="12"/>
      <c r="AM178" s="12"/>
    </row>
    <row r="179" spans="4:39" s="11" customFormat="1" x14ac:dyDescent="0.2">
      <c r="D179" s="32"/>
      <c r="E179" s="12"/>
      <c r="F179" s="12"/>
      <c r="G179" s="12"/>
      <c r="H179" s="12"/>
      <c r="I179" s="12"/>
      <c r="J179" s="12"/>
      <c r="K179" s="12"/>
      <c r="L179" s="12"/>
      <c r="M179" s="12"/>
      <c r="N179" s="12"/>
      <c r="O179" s="12"/>
      <c r="P179" s="12"/>
      <c r="Q179" s="12"/>
      <c r="R179" s="12"/>
      <c r="S179" s="12"/>
      <c r="Z179" s="15"/>
      <c r="AA179" s="15"/>
      <c r="AL179" s="12"/>
      <c r="AM179" s="12"/>
    </row>
    <row r="180" spans="4:39" s="11" customFormat="1" x14ac:dyDescent="0.2">
      <c r="D180" s="32"/>
      <c r="E180" s="12"/>
      <c r="F180" s="12"/>
      <c r="G180" s="12"/>
      <c r="H180" s="12"/>
      <c r="I180" s="12"/>
      <c r="J180" s="12"/>
      <c r="K180" s="12"/>
      <c r="L180" s="12"/>
      <c r="M180" s="12"/>
      <c r="N180" s="12"/>
      <c r="O180" s="12"/>
      <c r="P180" s="12"/>
      <c r="Q180" s="12"/>
      <c r="R180" s="12"/>
      <c r="S180" s="12"/>
      <c r="Z180" s="15"/>
      <c r="AA180" s="15"/>
      <c r="AL180" s="12"/>
      <c r="AM180" s="12"/>
    </row>
    <row r="181" spans="4:39" s="11" customFormat="1" x14ac:dyDescent="0.2">
      <c r="D181" s="32"/>
      <c r="E181" s="12"/>
      <c r="F181" s="12"/>
      <c r="G181" s="12"/>
      <c r="H181" s="12"/>
      <c r="I181" s="12"/>
      <c r="J181" s="12"/>
      <c r="K181" s="12"/>
      <c r="L181" s="12"/>
      <c r="M181" s="12"/>
      <c r="N181" s="12"/>
      <c r="O181" s="12"/>
      <c r="P181" s="12"/>
      <c r="Q181" s="12"/>
      <c r="R181" s="12"/>
      <c r="S181" s="12"/>
      <c r="Z181" s="15"/>
      <c r="AA181" s="15"/>
      <c r="AL181" s="12"/>
      <c r="AM181" s="12"/>
    </row>
  </sheetData>
  <autoFilter ref="A12:BC67" xr:uid="{3C9BF1AB-F848-4E3F-BA6E-7343DE915144}">
    <filterColumn colId="28" showButton="0"/>
    <filterColumn colId="29" showButton="0"/>
  </autoFilter>
  <mergeCells count="28">
    <mergeCell ref="B8:AB8"/>
    <mergeCell ref="B3:M3"/>
    <mergeCell ref="B4:M4"/>
    <mergeCell ref="B5:M5"/>
    <mergeCell ref="B6:M6"/>
    <mergeCell ref="B7:AB7"/>
    <mergeCell ref="B9:M9"/>
    <mergeCell ref="W9:AB10"/>
    <mergeCell ref="C11:E11"/>
    <mergeCell ref="F11:G11"/>
    <mergeCell ref="H11:I11"/>
    <mergeCell ref="J11:K11"/>
    <mergeCell ref="L11:M11"/>
    <mergeCell ref="T11:V11"/>
    <mergeCell ref="W11:X11"/>
    <mergeCell ref="Y11:AB11"/>
    <mergeCell ref="AC11:AE20"/>
    <mergeCell ref="F67:G67"/>
    <mergeCell ref="H67:I67"/>
    <mergeCell ref="J67:K67"/>
    <mergeCell ref="L67:M67"/>
    <mergeCell ref="N11:P11"/>
    <mergeCell ref="Q11:S11"/>
    <mergeCell ref="AQ11:AR11"/>
    <mergeCell ref="AS11:AV11"/>
    <mergeCell ref="BB11:BD11"/>
    <mergeCell ref="AF11:AI11"/>
    <mergeCell ref="AN11:AP11"/>
  </mergeCells>
  <conditionalFormatting sqref="AJ13">
    <cfRule type="cellIs" dxfId="29" priority="13" operator="lessThan">
      <formula>$AI$13</formula>
    </cfRule>
    <cfRule type="cellIs" dxfId="28" priority="14" operator="greaterThan">
      <formula>$AH$13</formula>
    </cfRule>
  </conditionalFormatting>
  <conditionalFormatting sqref="AW13:AW66">
    <cfRule type="expression" dxfId="27" priority="9">
      <formula>MenOR.O.IGUAL(AV13,AW13)</formula>
    </cfRule>
    <cfRule type="expression" dxfId="26" priority="10">
      <formula>GESTEP(AU13,AW13)</formula>
    </cfRule>
  </conditionalFormatting>
  <conditionalFormatting sqref="AX13:AX66">
    <cfRule type="expression" dxfId="25" priority="7">
      <formula>MenOR.O.IGUAL(AV13,AX13)</formula>
    </cfRule>
    <cfRule type="expression" dxfId="24" priority="8">
      <formula>GESTEP(AU13,AX13)</formula>
    </cfRule>
  </conditionalFormatting>
  <conditionalFormatting sqref="AY13:AY66">
    <cfRule type="expression" dxfId="23" priority="5">
      <formula>MenOR.O.IGUAL(AV13,AY13)</formula>
    </cfRule>
    <cfRule type="expression" dxfId="22" priority="6">
      <formula>GESTEP(AU13,AY13)</formula>
    </cfRule>
  </conditionalFormatting>
  <conditionalFormatting sqref="AZ13:AZ66">
    <cfRule type="expression" dxfId="21" priority="3">
      <formula>MenOR.O.IGUAL(AV13,AZ13)</formula>
    </cfRule>
    <cfRule type="expression" dxfId="20" priority="4">
      <formula>GESTEP(AU13,AZ13)</formula>
    </cfRule>
  </conditionalFormatting>
  <conditionalFormatting sqref="BA13:BA55">
    <cfRule type="expression" dxfId="19" priority="1">
      <formula>MenOR.O.IGUAL(AV13,BA13)</formula>
    </cfRule>
    <cfRule type="expression" dxfId="18" priority="2">
      <formula>GESTEP(AU13,BA13)</formula>
    </cfRule>
  </conditionalFormatting>
  <printOptions horizontalCentered="1" verticalCentered="1"/>
  <pageMargins left="0.31496062992125984" right="0.31496062992125984" top="0.35433070866141736" bottom="0.35433070866141736" header="0.31496062992125984" footer="0.31496062992125984"/>
  <pageSetup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89E37-3405-479E-8FAE-5A8B59CFE5C0}">
  <sheetPr>
    <tabColor rgb="FFFFFF00"/>
    <pageSetUpPr fitToPage="1"/>
  </sheetPr>
  <dimension ref="A1:Z181"/>
  <sheetViews>
    <sheetView view="pageBreakPreview" topLeftCell="A8" zoomScale="60" zoomScaleNormal="100" workbookViewId="0">
      <selection activeCell="N63" sqref="N63"/>
    </sheetView>
  </sheetViews>
  <sheetFormatPr baseColWidth="10" defaultColWidth="11.453125" defaultRowHeight="10" x14ac:dyDescent="0.2"/>
  <cols>
    <col min="1" max="1" width="1.7265625" style="15" customWidth="1"/>
    <col min="2" max="2" width="5.81640625" style="15" customWidth="1"/>
    <col min="3" max="3" width="29.81640625" style="15" customWidth="1"/>
    <col min="4" max="4" width="9.453125" style="35" customWidth="1"/>
    <col min="5" max="5" width="9" style="16" bestFit="1" customWidth="1"/>
    <col min="6" max="6" width="13.453125" style="16" customWidth="1"/>
    <col min="7" max="7" width="10.81640625" style="16" customWidth="1"/>
    <col min="8" max="8" width="8.81640625" style="16" customWidth="1"/>
    <col min="9" max="9" width="9.453125" style="16" customWidth="1"/>
    <col min="10" max="10" width="18" style="16" customWidth="1"/>
    <col min="11" max="14" width="11.81640625" style="16" customWidth="1"/>
    <col min="15" max="17" width="14.54296875" style="15" customWidth="1"/>
    <col min="18" max="18" width="15.7265625" style="15" customWidth="1"/>
    <col min="19" max="19" width="18.81640625" style="15" customWidth="1"/>
    <col min="20" max="23" width="14.81640625" style="15" customWidth="1"/>
    <col min="24" max="24" width="20.54296875" style="15" customWidth="1"/>
    <col min="25" max="25" width="11.453125" style="15" customWidth="1"/>
    <col min="26" max="26" width="72.81640625" style="15" customWidth="1"/>
    <col min="27" max="37" width="11.453125" style="15" customWidth="1"/>
    <col min="38" max="16384" width="11.453125" style="15"/>
  </cols>
  <sheetData>
    <row r="1" spans="1:26" s="11" customFormat="1" ht="10.5" thickBot="1" x14ac:dyDescent="0.25">
      <c r="D1" s="32"/>
      <c r="E1" s="12"/>
      <c r="F1" s="12"/>
      <c r="G1" s="12"/>
      <c r="H1" s="12"/>
      <c r="I1" s="12"/>
      <c r="J1" s="12"/>
      <c r="K1" s="12"/>
      <c r="L1" s="12"/>
      <c r="M1" s="12"/>
      <c r="N1" s="12"/>
      <c r="U1" s="15"/>
      <c r="V1" s="15"/>
    </row>
    <row r="2" spans="1:26" s="4" customFormat="1" x14ac:dyDescent="0.35">
      <c r="B2" s="7"/>
      <c r="C2" s="6"/>
      <c r="D2" s="33"/>
      <c r="E2" s="9"/>
      <c r="F2" s="9"/>
      <c r="G2" s="9"/>
      <c r="H2" s="9"/>
      <c r="I2" s="9"/>
      <c r="J2" s="9"/>
      <c r="K2" s="9"/>
      <c r="L2" s="9"/>
      <c r="M2" s="9"/>
      <c r="N2" s="9"/>
      <c r="O2" s="6"/>
      <c r="P2" s="6"/>
      <c r="Q2" s="6"/>
      <c r="R2" s="6"/>
      <c r="S2" s="6"/>
      <c r="T2" s="6"/>
      <c r="U2" s="6"/>
      <c r="V2" s="6"/>
      <c r="W2" s="6"/>
    </row>
    <row r="3" spans="1:26" s="5" customFormat="1" ht="10.5" x14ac:dyDescent="0.35">
      <c r="A3" s="4"/>
      <c r="B3" s="143" t="s">
        <v>0</v>
      </c>
      <c r="C3" s="144"/>
      <c r="D3" s="144"/>
      <c r="E3" s="144"/>
      <c r="F3" s="144"/>
      <c r="G3" s="144"/>
      <c r="H3" s="144"/>
      <c r="I3" s="144"/>
      <c r="J3" s="80"/>
      <c r="K3" s="80"/>
      <c r="L3" s="80"/>
      <c r="M3" s="80"/>
      <c r="N3" s="80"/>
      <c r="O3" s="80"/>
      <c r="P3" s="80"/>
      <c r="Q3" s="80"/>
      <c r="R3" s="80"/>
      <c r="S3" s="80"/>
      <c r="T3" s="80"/>
      <c r="U3" s="80"/>
      <c r="V3" s="80"/>
      <c r="W3" s="80"/>
    </row>
    <row r="4" spans="1:26" s="5" customFormat="1" ht="10.5" x14ac:dyDescent="0.35">
      <c r="A4" s="4"/>
      <c r="B4" s="145" t="s">
        <v>1</v>
      </c>
      <c r="C4" s="146"/>
      <c r="D4" s="146"/>
      <c r="E4" s="146"/>
      <c r="F4" s="146"/>
      <c r="G4" s="146"/>
      <c r="H4" s="146"/>
      <c r="I4" s="146"/>
      <c r="J4" s="17"/>
      <c r="K4" s="17"/>
      <c r="L4" s="17"/>
      <c r="M4" s="17"/>
      <c r="N4" s="17"/>
      <c r="O4" s="17"/>
      <c r="P4" s="17"/>
      <c r="Q4" s="17"/>
      <c r="R4" s="17"/>
      <c r="S4" s="17"/>
      <c r="T4" s="17"/>
      <c r="U4" s="17"/>
      <c r="V4" s="17"/>
      <c r="W4" s="17"/>
    </row>
    <row r="5" spans="1:26" s="5" customFormat="1" ht="10.5" x14ac:dyDescent="0.35">
      <c r="A5" s="4"/>
      <c r="B5" s="143" t="s">
        <v>2</v>
      </c>
      <c r="C5" s="144"/>
      <c r="D5" s="144"/>
      <c r="E5" s="144"/>
      <c r="F5" s="144"/>
      <c r="G5" s="144"/>
      <c r="H5" s="144"/>
      <c r="I5" s="144"/>
      <c r="J5" s="80"/>
      <c r="K5" s="80"/>
      <c r="L5" s="80"/>
      <c r="M5" s="80"/>
      <c r="N5" s="80"/>
      <c r="O5" s="80"/>
      <c r="P5" s="80"/>
      <c r="Q5" s="80"/>
      <c r="R5" s="80"/>
      <c r="S5" s="80"/>
      <c r="T5" s="80"/>
      <c r="U5" s="80"/>
      <c r="V5" s="80"/>
      <c r="W5" s="80"/>
    </row>
    <row r="6" spans="1:26" s="2" customFormat="1" ht="11" thickBot="1" x14ac:dyDescent="0.25">
      <c r="B6" s="147"/>
      <c r="C6" s="148"/>
      <c r="D6" s="148"/>
      <c r="E6" s="148"/>
      <c r="F6" s="148"/>
      <c r="G6" s="148"/>
      <c r="H6" s="148"/>
      <c r="I6" s="148"/>
      <c r="J6" s="23"/>
      <c r="K6" s="23"/>
      <c r="L6" s="23"/>
      <c r="M6" s="23"/>
      <c r="N6" s="23"/>
      <c r="O6" s="23"/>
      <c r="P6" s="23"/>
      <c r="Q6" s="23"/>
      <c r="R6" s="23"/>
      <c r="S6" s="23"/>
      <c r="T6" s="23"/>
      <c r="U6" s="23"/>
      <c r="V6" s="23"/>
      <c r="W6" s="23"/>
    </row>
    <row r="7" spans="1:26" s="2" customFormat="1" ht="12" customHeight="1" thickBot="1" x14ac:dyDescent="0.25">
      <c r="B7" s="149" t="s">
        <v>3</v>
      </c>
      <c r="C7" s="150"/>
      <c r="D7" s="150"/>
      <c r="E7" s="150"/>
      <c r="F7" s="150"/>
      <c r="G7" s="150"/>
      <c r="H7" s="150"/>
      <c r="I7" s="150"/>
      <c r="J7" s="150"/>
      <c r="K7" s="150"/>
      <c r="L7" s="150"/>
      <c r="M7" s="150"/>
      <c r="N7" s="150"/>
      <c r="O7" s="150"/>
      <c r="P7" s="150"/>
      <c r="Q7" s="150"/>
      <c r="R7" s="150"/>
      <c r="S7" s="150"/>
      <c r="T7" s="150"/>
      <c r="U7" s="150"/>
      <c r="V7" s="150"/>
      <c r="W7" s="150"/>
    </row>
    <row r="8" spans="1:26" s="1" customFormat="1" ht="30.75" customHeight="1" thickBot="1" x14ac:dyDescent="0.25">
      <c r="B8" s="141" t="s">
        <v>4</v>
      </c>
      <c r="C8" s="142"/>
      <c r="D8" s="142"/>
      <c r="E8" s="142"/>
      <c r="F8" s="142"/>
      <c r="G8" s="142"/>
      <c r="H8" s="142"/>
      <c r="I8" s="142"/>
      <c r="J8" s="142"/>
      <c r="K8" s="142"/>
      <c r="L8" s="142"/>
      <c r="M8" s="142"/>
      <c r="N8" s="142"/>
      <c r="O8" s="142"/>
      <c r="P8" s="142"/>
      <c r="Q8" s="142"/>
      <c r="R8" s="142"/>
      <c r="S8" s="142"/>
      <c r="T8" s="142"/>
      <c r="U8" s="142"/>
      <c r="V8" s="142"/>
      <c r="W8" s="142"/>
    </row>
    <row r="9" spans="1:26" s="1" customFormat="1" ht="11.25" customHeight="1" x14ac:dyDescent="0.2">
      <c r="B9" s="152"/>
      <c r="C9" s="153"/>
      <c r="D9" s="153"/>
      <c r="E9" s="153"/>
      <c r="F9" s="153"/>
      <c r="G9" s="153"/>
      <c r="H9" s="153"/>
      <c r="I9" s="153"/>
      <c r="J9" s="26"/>
      <c r="K9" s="26"/>
      <c r="L9" s="26"/>
      <c r="M9" s="26"/>
      <c r="N9" s="26"/>
      <c r="O9" s="26"/>
      <c r="P9" s="26"/>
      <c r="Q9" s="26"/>
      <c r="R9" s="165" t="s">
        <v>5</v>
      </c>
      <c r="S9" s="154"/>
      <c r="T9" s="154"/>
      <c r="U9" s="154"/>
      <c r="V9" s="154"/>
      <c r="W9" s="154"/>
    </row>
    <row r="10" spans="1:26" s="1" customFormat="1" ht="10.5" thickBot="1" x14ac:dyDescent="0.25">
      <c r="B10" s="25"/>
      <c r="C10" s="26"/>
      <c r="D10" s="34"/>
      <c r="E10" s="34"/>
      <c r="F10" s="34"/>
      <c r="G10" s="34"/>
      <c r="H10" s="34"/>
      <c r="I10" s="34"/>
      <c r="J10" s="34"/>
      <c r="K10" s="34"/>
      <c r="L10" s="34"/>
      <c r="M10" s="34"/>
      <c r="N10" s="34"/>
      <c r="O10" s="26"/>
      <c r="P10" s="26"/>
      <c r="Q10" s="26"/>
      <c r="R10" s="166"/>
      <c r="S10" s="167"/>
      <c r="T10" s="167"/>
      <c r="U10" s="167"/>
      <c r="V10" s="167"/>
      <c r="W10" s="167"/>
    </row>
    <row r="11" spans="1:26" s="3" customFormat="1" ht="35.25" customHeight="1" thickBot="1" x14ac:dyDescent="0.25">
      <c r="B11" s="69" t="s">
        <v>6</v>
      </c>
      <c r="C11" s="169" t="s">
        <v>7</v>
      </c>
      <c r="D11" s="169"/>
      <c r="E11" s="169"/>
      <c r="F11" s="88" t="s">
        <v>8</v>
      </c>
      <c r="G11" s="88" t="s">
        <v>9</v>
      </c>
      <c r="H11" s="88" t="s">
        <v>10</v>
      </c>
      <c r="I11" s="88" t="s">
        <v>11</v>
      </c>
      <c r="J11" s="112" t="s">
        <v>100</v>
      </c>
      <c r="K11" s="176" t="s">
        <v>90</v>
      </c>
      <c r="L11" s="177"/>
      <c r="M11" s="177"/>
      <c r="N11" s="177"/>
      <c r="O11" s="170" t="s">
        <v>12</v>
      </c>
      <c r="P11" s="170"/>
      <c r="Q11" s="170"/>
      <c r="R11" s="171" t="s">
        <v>13</v>
      </c>
      <c r="S11" s="173"/>
      <c r="T11" s="171" t="s">
        <v>14</v>
      </c>
      <c r="U11" s="172"/>
      <c r="V11" s="172"/>
      <c r="W11" s="172"/>
      <c r="X11" s="168" t="s">
        <v>15</v>
      </c>
      <c r="Y11" s="168"/>
      <c r="Z11" s="168"/>
    </row>
    <row r="12" spans="1:26" s="13" customFormat="1" ht="52.5" x14ac:dyDescent="0.25">
      <c r="B12" s="70" t="s">
        <v>16</v>
      </c>
      <c r="C12" s="70" t="s">
        <v>17</v>
      </c>
      <c r="D12" s="70" t="s">
        <v>18</v>
      </c>
      <c r="E12" s="71" t="s">
        <v>19</v>
      </c>
      <c r="F12" s="83" t="s">
        <v>20</v>
      </c>
      <c r="G12" s="83" t="s">
        <v>20</v>
      </c>
      <c r="H12" s="83" t="s">
        <v>20</v>
      </c>
      <c r="I12" s="83" t="s">
        <v>20</v>
      </c>
      <c r="J12" s="83" t="s">
        <v>20</v>
      </c>
      <c r="K12" s="74" t="s">
        <v>22</v>
      </c>
      <c r="L12" s="74" t="s">
        <v>93</v>
      </c>
      <c r="M12" s="74" t="s">
        <v>96</v>
      </c>
      <c r="N12" s="74" t="s">
        <v>97</v>
      </c>
      <c r="O12" s="74" t="s">
        <v>22</v>
      </c>
      <c r="P12" s="74" t="s">
        <v>23</v>
      </c>
      <c r="Q12" s="74" t="s">
        <v>24</v>
      </c>
      <c r="R12" s="74" t="s">
        <v>25</v>
      </c>
      <c r="S12" s="75" t="s">
        <v>26</v>
      </c>
      <c r="T12" s="74" t="s">
        <v>27</v>
      </c>
      <c r="U12" s="70" t="s">
        <v>28</v>
      </c>
      <c r="V12" s="70" t="s">
        <v>29</v>
      </c>
      <c r="W12" s="75" t="s">
        <v>30</v>
      </c>
      <c r="X12" s="168"/>
      <c r="Y12" s="168"/>
      <c r="Z12" s="168"/>
    </row>
    <row r="13" spans="1:26" ht="21.65" customHeight="1" x14ac:dyDescent="0.2">
      <c r="B13" s="76">
        <v>1</v>
      </c>
      <c r="C13" s="62" t="s">
        <v>31</v>
      </c>
      <c r="D13" s="10" t="s">
        <v>32</v>
      </c>
      <c r="E13" s="84">
        <v>182</v>
      </c>
      <c r="F13" s="102">
        <v>90000</v>
      </c>
      <c r="G13" s="102">
        <v>237484</v>
      </c>
      <c r="H13" s="102">
        <v>75000</v>
      </c>
      <c r="I13" s="102">
        <v>94500</v>
      </c>
      <c r="J13" s="89">
        <v>25352</v>
      </c>
      <c r="K13" s="113">
        <f>ROUND(AVERAGE(F13,G13,H13,I13,J13),0)</f>
        <v>104467</v>
      </c>
      <c r="L13" s="113">
        <f>ROUND(_xlfn.STDEV.S(F13,G13,H13,I13,J13),0)</f>
        <v>79262</v>
      </c>
      <c r="M13" s="113">
        <f>+K13+L13</f>
        <v>183729</v>
      </c>
      <c r="N13" s="113">
        <f>+K13-L13</f>
        <v>25205</v>
      </c>
      <c r="O13" s="114">
        <f>ROUND(AVERAGE(F13,H13,I13,J13),0)</f>
        <v>71213</v>
      </c>
      <c r="P13" s="114">
        <f>ROUND(MEDIAN(F13,H13,I13,J13),0)</f>
        <v>82500</v>
      </c>
      <c r="Q13" s="114">
        <f>ROUND(GEOMEAN(F13,H13,I13,J13),0)</f>
        <v>63414</v>
      </c>
      <c r="R13" s="67">
        <f>((MIN(O13:Q13)*3)+SMALL(O13:Q13,2)+SMALL(O13:Q13,3))/5</f>
        <v>68791</v>
      </c>
      <c r="S13" s="46" t="s">
        <v>13</v>
      </c>
      <c r="T13" s="20">
        <f>R13</f>
        <v>68791</v>
      </c>
      <c r="U13" s="54">
        <f>ROUND((T13/1.19),0)</f>
        <v>57808</v>
      </c>
      <c r="V13" s="54">
        <f>ROUND(T13,0)</f>
        <v>68791</v>
      </c>
      <c r="W13" s="55">
        <f t="shared" ref="W13:W44" si="0">V13*E13</f>
        <v>12519962</v>
      </c>
      <c r="X13" s="168"/>
      <c r="Y13" s="168"/>
      <c r="Z13" s="168"/>
    </row>
    <row r="14" spans="1:26" ht="11.25" customHeight="1" x14ac:dyDescent="0.2">
      <c r="B14" s="76">
        <v>2</v>
      </c>
      <c r="C14" s="62" t="s">
        <v>33</v>
      </c>
      <c r="D14" s="10" t="s">
        <v>32</v>
      </c>
      <c r="E14" s="84">
        <v>16</v>
      </c>
      <c r="F14" s="102">
        <v>420000</v>
      </c>
      <c r="G14" s="102">
        <v>653080</v>
      </c>
      <c r="H14" s="102">
        <v>650000</v>
      </c>
      <c r="I14" s="102">
        <v>345000</v>
      </c>
      <c r="J14" s="89">
        <v>104815</v>
      </c>
      <c r="K14" s="113">
        <f t="shared" ref="K14:K66" si="1">ROUND(AVERAGE(F14,G14,H14,I14,J14),0)</f>
        <v>434579</v>
      </c>
      <c r="L14" s="113">
        <f t="shared" ref="L14:L66" si="2">ROUND(_xlfn.STDEV.S(F14,G14,H14,I14,J14),0)</f>
        <v>229744</v>
      </c>
      <c r="M14" s="113">
        <f t="shared" ref="M14:M66" si="3">+K14+L14</f>
        <v>664323</v>
      </c>
      <c r="N14" s="113">
        <f t="shared" ref="N14:N66" si="4">+K14-L14</f>
        <v>204835</v>
      </c>
      <c r="O14" s="114">
        <f>ROUND(AVERAGE(F14,G14,H14,I14),0)</f>
        <v>517020</v>
      </c>
      <c r="P14" s="114">
        <f>ROUND(MEDIAN(F14,G14,H14,I14),0)</f>
        <v>535000</v>
      </c>
      <c r="Q14" s="114">
        <f>ROUND(GEOMEAN(F14,G14,H14,I14),0)</f>
        <v>498009</v>
      </c>
      <c r="R14" s="67">
        <f t="shared" ref="R14:R66" si="5">((MIN(O14:Q14)*3)+SMALL(O14:Q14,2)+SMALL(O14:Q14,3))/5</f>
        <v>509209.4</v>
      </c>
      <c r="S14" s="46" t="s">
        <v>13</v>
      </c>
      <c r="T14" s="20">
        <f t="shared" ref="T14:T66" si="6">R14</f>
        <v>509209</v>
      </c>
      <c r="U14" s="54">
        <f t="shared" ref="U14:U66" si="7">ROUND((T14/1.19),0)</f>
        <v>427907</v>
      </c>
      <c r="V14" s="54">
        <f t="shared" ref="V14:V66" si="8">ROUND(T14,0)</f>
        <v>509209</v>
      </c>
      <c r="W14" s="55">
        <f t="shared" si="0"/>
        <v>8147344</v>
      </c>
      <c r="X14" s="168"/>
      <c r="Y14" s="168"/>
      <c r="Z14" s="168"/>
    </row>
    <row r="15" spans="1:26" x14ac:dyDescent="0.2">
      <c r="B15" s="76">
        <v>3</v>
      </c>
      <c r="C15" s="62" t="s">
        <v>34</v>
      </c>
      <c r="D15" s="10" t="s">
        <v>32</v>
      </c>
      <c r="E15" s="84">
        <v>206</v>
      </c>
      <c r="F15" s="102">
        <v>280000</v>
      </c>
      <c r="G15" s="102">
        <v>134031</v>
      </c>
      <c r="H15" s="102">
        <v>240000</v>
      </c>
      <c r="I15" s="102">
        <v>160000</v>
      </c>
      <c r="J15" s="89">
        <v>40264</v>
      </c>
      <c r="K15" s="113">
        <f t="shared" si="1"/>
        <v>170859</v>
      </c>
      <c r="L15" s="113">
        <f t="shared" si="2"/>
        <v>93837</v>
      </c>
      <c r="M15" s="113">
        <f t="shared" si="3"/>
        <v>264696</v>
      </c>
      <c r="N15" s="113">
        <f t="shared" si="4"/>
        <v>77022</v>
      </c>
      <c r="O15" s="114">
        <f>ROUND(AVERAGE(G15,H15,I15),0)</f>
        <v>178010</v>
      </c>
      <c r="P15" s="114">
        <f>ROUND(MEDIAN(G15,H15,I15),0)</f>
        <v>160000</v>
      </c>
      <c r="Q15" s="114">
        <f>ROUND(GEOMEAN(G15,H15,I15),0)</f>
        <v>172655</v>
      </c>
      <c r="R15" s="67">
        <f t="shared" si="5"/>
        <v>166133</v>
      </c>
      <c r="S15" s="46" t="s">
        <v>13</v>
      </c>
      <c r="T15" s="20">
        <f t="shared" si="6"/>
        <v>166133</v>
      </c>
      <c r="U15" s="54">
        <f t="shared" si="7"/>
        <v>139608</v>
      </c>
      <c r="V15" s="54">
        <f t="shared" si="8"/>
        <v>166133</v>
      </c>
      <c r="W15" s="55">
        <f t="shared" si="0"/>
        <v>34223398</v>
      </c>
      <c r="X15" s="168"/>
      <c r="Y15" s="168"/>
      <c r="Z15" s="168"/>
    </row>
    <row r="16" spans="1:26" x14ac:dyDescent="0.2">
      <c r="B16" s="76">
        <v>4</v>
      </c>
      <c r="C16" s="62" t="s">
        <v>35</v>
      </c>
      <c r="D16" s="10" t="s">
        <v>32</v>
      </c>
      <c r="E16" s="84">
        <v>178</v>
      </c>
      <c r="F16" s="102">
        <v>280000</v>
      </c>
      <c r="G16" s="102">
        <v>134031</v>
      </c>
      <c r="H16" s="102">
        <v>240000</v>
      </c>
      <c r="I16" s="102">
        <v>145000</v>
      </c>
      <c r="J16" s="89">
        <v>42047</v>
      </c>
      <c r="K16" s="113">
        <f t="shared" si="1"/>
        <v>168216</v>
      </c>
      <c r="L16" s="113">
        <f t="shared" si="2"/>
        <v>93908</v>
      </c>
      <c r="M16" s="113">
        <f t="shared" si="3"/>
        <v>262124</v>
      </c>
      <c r="N16" s="113">
        <f t="shared" si="4"/>
        <v>74308</v>
      </c>
      <c r="O16" s="114">
        <f>ROUND(AVERAGE(G16,H16,I16),0)</f>
        <v>173010</v>
      </c>
      <c r="P16" s="114">
        <f>ROUND(MEDIAN(G16,H16,I16),0)</f>
        <v>145000</v>
      </c>
      <c r="Q16" s="114">
        <f>ROUND(GEOMEAN(G16,H16,I16),0)</f>
        <v>167081</v>
      </c>
      <c r="R16" s="67">
        <f t="shared" si="5"/>
        <v>155018.20000000001</v>
      </c>
      <c r="S16" s="46" t="s">
        <v>13</v>
      </c>
      <c r="T16" s="20">
        <f t="shared" si="6"/>
        <v>155018</v>
      </c>
      <c r="U16" s="54">
        <f t="shared" si="7"/>
        <v>130267</v>
      </c>
      <c r="V16" s="54">
        <f t="shared" si="8"/>
        <v>155018</v>
      </c>
      <c r="W16" s="55">
        <f t="shared" si="0"/>
        <v>27593204</v>
      </c>
      <c r="X16" s="168"/>
      <c r="Y16" s="168"/>
      <c r="Z16" s="168"/>
    </row>
    <row r="17" spans="2:26" x14ac:dyDescent="0.2">
      <c r="B17" s="76">
        <v>5</v>
      </c>
      <c r="C17" s="62" t="s">
        <v>36</v>
      </c>
      <c r="D17" s="10" t="s">
        <v>32</v>
      </c>
      <c r="E17" s="84">
        <v>198</v>
      </c>
      <c r="F17" s="102">
        <v>260000</v>
      </c>
      <c r="G17" s="102">
        <v>131887</v>
      </c>
      <c r="H17" s="102">
        <v>220000</v>
      </c>
      <c r="I17" s="102">
        <v>135000</v>
      </c>
      <c r="J17" s="89">
        <v>38724</v>
      </c>
      <c r="K17" s="113">
        <f t="shared" si="1"/>
        <v>157122</v>
      </c>
      <c r="L17" s="113">
        <f t="shared" si="2"/>
        <v>86142</v>
      </c>
      <c r="M17" s="113">
        <f t="shared" si="3"/>
        <v>243264</v>
      </c>
      <c r="N17" s="113">
        <f t="shared" si="4"/>
        <v>70980</v>
      </c>
      <c r="O17" s="114">
        <f>ROUND(AVERAGE(G17,H17,I17),0)</f>
        <v>162296</v>
      </c>
      <c r="P17" s="114">
        <f>ROUND(MEDIAN(G17,H17,I17),0)</f>
        <v>135000</v>
      </c>
      <c r="Q17" s="114">
        <f>ROUND(GEOMEAN(G17,H17,I17),0)</f>
        <v>157635</v>
      </c>
      <c r="R17" s="67">
        <f t="shared" si="5"/>
        <v>144986.20000000001</v>
      </c>
      <c r="S17" s="46" t="s">
        <v>13</v>
      </c>
      <c r="T17" s="20">
        <f>R17</f>
        <v>144986</v>
      </c>
      <c r="U17" s="54">
        <f t="shared" si="7"/>
        <v>121837</v>
      </c>
      <c r="V17" s="54">
        <f t="shared" si="8"/>
        <v>144986</v>
      </c>
      <c r="W17" s="55">
        <f t="shared" si="0"/>
        <v>28707228</v>
      </c>
      <c r="X17" s="168"/>
      <c r="Y17" s="168"/>
      <c r="Z17" s="168"/>
    </row>
    <row r="18" spans="2:26" ht="10.5" customHeight="1" x14ac:dyDescent="0.2">
      <c r="B18" s="76">
        <v>6</v>
      </c>
      <c r="C18" s="62" t="s">
        <v>37</v>
      </c>
      <c r="D18" s="10" t="s">
        <v>38</v>
      </c>
      <c r="E18" s="84">
        <v>130</v>
      </c>
      <c r="F18" s="102">
        <v>60000</v>
      </c>
      <c r="G18" s="102">
        <v>131082</v>
      </c>
      <c r="H18" s="102">
        <v>45000</v>
      </c>
      <c r="I18" s="102">
        <v>36000</v>
      </c>
      <c r="J18" s="89">
        <v>11947</v>
      </c>
      <c r="K18" s="113">
        <f t="shared" si="1"/>
        <v>56806</v>
      </c>
      <c r="L18" s="113">
        <f t="shared" si="2"/>
        <v>45033</v>
      </c>
      <c r="M18" s="113">
        <f t="shared" si="3"/>
        <v>101839</v>
      </c>
      <c r="N18" s="113">
        <f t="shared" si="4"/>
        <v>11773</v>
      </c>
      <c r="O18" s="114">
        <f>ROUND(AVERAGE(F18,H18,I18,J18),0)</f>
        <v>38237</v>
      </c>
      <c r="P18" s="114">
        <f>ROUND(MEDIAN(F18,H18,I18,J18),0)</f>
        <v>40500</v>
      </c>
      <c r="Q18" s="114">
        <f t="shared" ref="Q18:Q20" si="9">ROUND(GEOMEAN(F18,H18,I18,J18),0)</f>
        <v>32827</v>
      </c>
      <c r="R18" s="67">
        <f t="shared" si="5"/>
        <v>35443.599999999999</v>
      </c>
      <c r="S18" s="46" t="s">
        <v>13</v>
      </c>
      <c r="T18" s="20">
        <f t="shared" si="6"/>
        <v>35444</v>
      </c>
      <c r="U18" s="54">
        <f t="shared" si="7"/>
        <v>29785</v>
      </c>
      <c r="V18" s="54">
        <f t="shared" si="8"/>
        <v>35444</v>
      </c>
      <c r="W18" s="55">
        <f t="shared" si="0"/>
        <v>4607720</v>
      </c>
      <c r="X18" s="168"/>
      <c r="Y18" s="168"/>
      <c r="Z18" s="168"/>
    </row>
    <row r="19" spans="2:26" x14ac:dyDescent="0.2">
      <c r="B19" s="76">
        <v>7</v>
      </c>
      <c r="C19" s="62" t="s">
        <v>39</v>
      </c>
      <c r="D19" s="10" t="s">
        <v>32</v>
      </c>
      <c r="E19" s="85">
        <v>257</v>
      </c>
      <c r="F19" s="102">
        <v>280000</v>
      </c>
      <c r="G19" s="104">
        <v>525397</v>
      </c>
      <c r="H19" s="104">
        <v>240000</v>
      </c>
      <c r="I19" s="104">
        <v>245000</v>
      </c>
      <c r="J19" s="90">
        <v>79970</v>
      </c>
      <c r="K19" s="113">
        <f t="shared" si="1"/>
        <v>274073</v>
      </c>
      <c r="L19" s="113">
        <f t="shared" si="2"/>
        <v>160375</v>
      </c>
      <c r="M19" s="113">
        <f t="shared" si="3"/>
        <v>434448</v>
      </c>
      <c r="N19" s="113">
        <f t="shared" si="4"/>
        <v>113698</v>
      </c>
      <c r="O19" s="114">
        <f>ROUND(AVERAGE(F19,H19,I19),0)</f>
        <v>255000</v>
      </c>
      <c r="P19" s="114">
        <f>ROUND(MEDIAN(F19,H19,I19),0)</f>
        <v>245000</v>
      </c>
      <c r="Q19" s="114">
        <f>ROUND(GEOMEAN(F19,H19,I19),0)</f>
        <v>254397</v>
      </c>
      <c r="R19" s="67">
        <f t="shared" si="5"/>
        <v>248879.4</v>
      </c>
      <c r="S19" s="46" t="s">
        <v>13</v>
      </c>
      <c r="T19" s="20">
        <f t="shared" si="6"/>
        <v>248879</v>
      </c>
      <c r="U19" s="54">
        <f t="shared" si="7"/>
        <v>209142</v>
      </c>
      <c r="V19" s="54">
        <f t="shared" si="8"/>
        <v>248879</v>
      </c>
      <c r="W19" s="55">
        <f t="shared" si="0"/>
        <v>63961903</v>
      </c>
      <c r="X19" s="168"/>
      <c r="Y19" s="168"/>
      <c r="Z19" s="168"/>
    </row>
    <row r="20" spans="2:26" x14ac:dyDescent="0.2">
      <c r="B20" s="76">
        <v>8</v>
      </c>
      <c r="C20" s="62" t="s">
        <v>40</v>
      </c>
      <c r="D20" s="10" t="s">
        <v>32</v>
      </c>
      <c r="E20" s="85">
        <v>41</v>
      </c>
      <c r="F20" s="102">
        <v>320000</v>
      </c>
      <c r="G20" s="104">
        <v>595094</v>
      </c>
      <c r="H20" s="104">
        <v>160000</v>
      </c>
      <c r="I20" s="104">
        <v>345000</v>
      </c>
      <c r="J20" s="90">
        <v>133474</v>
      </c>
      <c r="K20" s="113">
        <f t="shared" si="1"/>
        <v>310714</v>
      </c>
      <c r="L20" s="113">
        <f t="shared" si="2"/>
        <v>184569</v>
      </c>
      <c r="M20" s="113">
        <f t="shared" si="3"/>
        <v>495283</v>
      </c>
      <c r="N20" s="113">
        <f t="shared" si="4"/>
        <v>126145</v>
      </c>
      <c r="O20" s="114">
        <f t="shared" ref="O20" si="10">ROUND(AVERAGE(F20,H20,I20,J20),0)</f>
        <v>239619</v>
      </c>
      <c r="P20" s="114">
        <f t="shared" ref="P20" si="11">ROUND(MEDIAN(F20,H20,I20,J20),0)</f>
        <v>240000</v>
      </c>
      <c r="Q20" s="114">
        <f t="shared" si="9"/>
        <v>220354</v>
      </c>
      <c r="R20" s="67">
        <f t="shared" si="5"/>
        <v>228136.2</v>
      </c>
      <c r="S20" s="46" t="s">
        <v>13</v>
      </c>
      <c r="T20" s="20">
        <f t="shared" si="6"/>
        <v>228136</v>
      </c>
      <c r="U20" s="54">
        <f t="shared" si="7"/>
        <v>191711</v>
      </c>
      <c r="V20" s="54">
        <f t="shared" si="8"/>
        <v>228136</v>
      </c>
      <c r="W20" s="55">
        <f t="shared" si="0"/>
        <v>9353576</v>
      </c>
      <c r="X20" s="168"/>
      <c r="Y20" s="168"/>
      <c r="Z20" s="168"/>
    </row>
    <row r="21" spans="2:26" x14ac:dyDescent="0.2">
      <c r="B21" s="76">
        <v>9</v>
      </c>
      <c r="C21" s="62" t="s">
        <v>41</v>
      </c>
      <c r="D21" s="77" t="s">
        <v>32</v>
      </c>
      <c r="E21" s="85">
        <v>305</v>
      </c>
      <c r="F21" s="102">
        <v>210000</v>
      </c>
      <c r="G21" s="104">
        <v>199705</v>
      </c>
      <c r="H21" s="104">
        <v>190000</v>
      </c>
      <c r="I21" s="104">
        <v>147000</v>
      </c>
      <c r="J21" s="90">
        <v>56916</v>
      </c>
      <c r="K21" s="113">
        <f t="shared" si="1"/>
        <v>160724</v>
      </c>
      <c r="L21" s="113">
        <f t="shared" si="2"/>
        <v>62788</v>
      </c>
      <c r="M21" s="113">
        <f t="shared" si="3"/>
        <v>223512</v>
      </c>
      <c r="N21" s="113">
        <f t="shared" si="4"/>
        <v>97936</v>
      </c>
      <c r="O21" s="114">
        <f>ROUND(AVERAGE(F21,G21,H21,I21),0)</f>
        <v>186676</v>
      </c>
      <c r="P21" s="114">
        <f>ROUND(MEDIAN(F21,G21,H21,I21),0)</f>
        <v>194853</v>
      </c>
      <c r="Q21" s="114">
        <f>ROUND(GEOMEAN(F21,G21,H21,I21),0)</f>
        <v>184999</v>
      </c>
      <c r="R21" s="67">
        <f t="shared" si="5"/>
        <v>187305.2</v>
      </c>
      <c r="S21" s="56" t="s">
        <v>13</v>
      </c>
      <c r="T21" s="54">
        <f t="shared" si="6"/>
        <v>187305</v>
      </c>
      <c r="U21" s="54">
        <f t="shared" si="7"/>
        <v>157399</v>
      </c>
      <c r="V21" s="54">
        <f t="shared" si="8"/>
        <v>187305</v>
      </c>
      <c r="W21" s="55">
        <f t="shared" si="0"/>
        <v>57128025</v>
      </c>
      <c r="X21" s="27"/>
      <c r="Y21" s="27"/>
      <c r="Z21" s="27"/>
    </row>
    <row r="22" spans="2:26" ht="20" x14ac:dyDescent="0.2">
      <c r="B22" s="76">
        <v>10</v>
      </c>
      <c r="C22" s="62" t="s">
        <v>42</v>
      </c>
      <c r="D22" s="77" t="s">
        <v>38</v>
      </c>
      <c r="E22" s="85">
        <v>30</v>
      </c>
      <c r="F22" s="102">
        <v>450000</v>
      </c>
      <c r="G22" s="104">
        <v>662107</v>
      </c>
      <c r="H22" s="104">
        <v>380000</v>
      </c>
      <c r="I22" s="104">
        <v>275000</v>
      </c>
      <c r="J22" s="90">
        <v>97888</v>
      </c>
      <c r="K22" s="113">
        <f t="shared" si="1"/>
        <v>372999</v>
      </c>
      <c r="L22" s="113">
        <f t="shared" si="2"/>
        <v>209076</v>
      </c>
      <c r="M22" s="113">
        <f t="shared" si="3"/>
        <v>582075</v>
      </c>
      <c r="N22" s="113">
        <f t="shared" si="4"/>
        <v>163923</v>
      </c>
      <c r="O22" s="114">
        <f>ROUND(AVERAGE(F22,H22,I22),0)</f>
        <v>368333</v>
      </c>
      <c r="P22" s="114">
        <f>ROUND(MEDIAN(F22,H22,I22),0)</f>
        <v>380000</v>
      </c>
      <c r="Q22" s="114">
        <f>ROUND(GEOMEAN(F22,H22,I22),0)</f>
        <v>360947</v>
      </c>
      <c r="R22" s="67">
        <f t="shared" si="5"/>
        <v>366234.8</v>
      </c>
      <c r="S22" s="56" t="s">
        <v>13</v>
      </c>
      <c r="T22" s="54">
        <f t="shared" si="6"/>
        <v>366235</v>
      </c>
      <c r="U22" s="54">
        <f t="shared" si="7"/>
        <v>307761</v>
      </c>
      <c r="V22" s="54">
        <f t="shared" si="8"/>
        <v>366235</v>
      </c>
      <c r="W22" s="55">
        <f t="shared" si="0"/>
        <v>10987050</v>
      </c>
      <c r="X22" s="27"/>
      <c r="Y22" s="27"/>
      <c r="Z22" s="27"/>
    </row>
    <row r="23" spans="2:26" ht="20" x14ac:dyDescent="0.2">
      <c r="B23" s="76">
        <v>11</v>
      </c>
      <c r="C23" s="79" t="s">
        <v>43</v>
      </c>
      <c r="D23" s="10" t="s">
        <v>38</v>
      </c>
      <c r="E23" s="85">
        <v>9</v>
      </c>
      <c r="F23" s="102">
        <v>10000000</v>
      </c>
      <c r="G23" s="104">
        <v>902438</v>
      </c>
      <c r="H23" s="104">
        <v>8000000</v>
      </c>
      <c r="I23" s="104">
        <v>560000</v>
      </c>
      <c r="J23" s="90">
        <v>216798</v>
      </c>
      <c r="K23" s="113">
        <f>ROUND(AVERAGE(F23,G23,H23,I23,J23),0)</f>
        <v>3935847</v>
      </c>
      <c r="L23" s="113">
        <f>ROUND(_xlfn.STDEV.S(F23,G23,H23,I23,J23),0)</f>
        <v>4682962</v>
      </c>
      <c r="M23" s="113">
        <f>+K23+L23</f>
        <v>8618809</v>
      </c>
      <c r="N23" s="113">
        <f>+K23-L23</f>
        <v>-747115</v>
      </c>
      <c r="O23" s="114">
        <f>ROUND(AVERAGE(G23,H23,I23,J23),0)</f>
        <v>2419809</v>
      </c>
      <c r="P23" s="114">
        <f>ROUND(MEDIAN(G23,H23,I23,J23),0)</f>
        <v>731219</v>
      </c>
      <c r="Q23" s="114">
        <f>ROUND(GEOMEAN(G23,H23,I23,J23),0)</f>
        <v>967582</v>
      </c>
      <c r="R23" s="67">
        <f t="shared" si="5"/>
        <v>1116209.6000000001</v>
      </c>
      <c r="S23" s="46" t="s">
        <v>13</v>
      </c>
      <c r="T23" s="20">
        <f t="shared" si="6"/>
        <v>1116210</v>
      </c>
      <c r="U23" s="54">
        <f t="shared" si="7"/>
        <v>937992</v>
      </c>
      <c r="V23" s="54">
        <f t="shared" si="8"/>
        <v>1116210</v>
      </c>
      <c r="W23" s="55">
        <f t="shared" si="0"/>
        <v>10045890</v>
      </c>
      <c r="X23" s="27"/>
      <c r="Y23" s="27"/>
      <c r="Z23" s="27"/>
    </row>
    <row r="24" spans="2:26" x14ac:dyDescent="0.2">
      <c r="B24" s="76">
        <v>12</v>
      </c>
      <c r="C24" s="79" t="s">
        <v>44</v>
      </c>
      <c r="D24" s="10" t="s">
        <v>32</v>
      </c>
      <c r="E24" s="85">
        <v>238</v>
      </c>
      <c r="F24" s="102">
        <v>220000</v>
      </c>
      <c r="G24" s="104">
        <v>202386</v>
      </c>
      <c r="H24" s="104">
        <v>210000</v>
      </c>
      <c r="I24" s="104">
        <v>170000</v>
      </c>
      <c r="J24" s="90">
        <v>61826</v>
      </c>
      <c r="K24" s="113">
        <f t="shared" si="1"/>
        <v>172842</v>
      </c>
      <c r="L24" s="113">
        <f t="shared" si="2"/>
        <v>64827</v>
      </c>
      <c r="M24" s="113">
        <f t="shared" si="3"/>
        <v>237669</v>
      </c>
      <c r="N24" s="113">
        <f t="shared" si="4"/>
        <v>108015</v>
      </c>
      <c r="O24" s="114">
        <f>ROUND(AVERAGE(F24,G24,H24,I24),0)</f>
        <v>200597</v>
      </c>
      <c r="P24" s="114">
        <f>ROUND(MEDIAN(F24,G24,H24,I24),0)</f>
        <v>206193</v>
      </c>
      <c r="Q24" s="114">
        <f>ROUND(GEOMEAN(F24,G24,H24,I24),0)</f>
        <v>199672</v>
      </c>
      <c r="R24" s="67">
        <f t="shared" si="5"/>
        <v>201161.2</v>
      </c>
      <c r="S24" s="46" t="s">
        <v>13</v>
      </c>
      <c r="T24" s="20">
        <f t="shared" si="6"/>
        <v>201161</v>
      </c>
      <c r="U24" s="54">
        <f t="shared" si="7"/>
        <v>169043</v>
      </c>
      <c r="V24" s="54">
        <f t="shared" si="8"/>
        <v>201161</v>
      </c>
      <c r="W24" s="55">
        <f t="shared" si="0"/>
        <v>47876318</v>
      </c>
      <c r="X24" s="27"/>
      <c r="Y24" s="27"/>
      <c r="Z24" s="27"/>
    </row>
    <row r="25" spans="2:26" ht="20" x14ac:dyDescent="0.2">
      <c r="B25" s="76">
        <v>13</v>
      </c>
      <c r="C25" s="79" t="s">
        <v>45</v>
      </c>
      <c r="D25" s="10" t="s">
        <v>32</v>
      </c>
      <c r="E25" s="85">
        <v>446</v>
      </c>
      <c r="F25" s="102">
        <v>180000</v>
      </c>
      <c r="G25" s="104">
        <v>371800</v>
      </c>
      <c r="H25" s="104">
        <v>170000</v>
      </c>
      <c r="I25" s="104">
        <v>160000</v>
      </c>
      <c r="J25" s="90">
        <v>64522</v>
      </c>
      <c r="K25" s="113">
        <f t="shared" si="1"/>
        <v>189264</v>
      </c>
      <c r="L25" s="113">
        <f t="shared" si="2"/>
        <v>112019</v>
      </c>
      <c r="M25" s="113">
        <f t="shared" si="3"/>
        <v>301283</v>
      </c>
      <c r="N25" s="113">
        <f t="shared" si="4"/>
        <v>77245</v>
      </c>
      <c r="O25" s="114">
        <f>ROUND(AVERAGE(F25,H25,I25),0)</f>
        <v>170000</v>
      </c>
      <c r="P25" s="114">
        <f>ROUND(MEDIAN(F25,H25,I25),0)</f>
        <v>170000</v>
      </c>
      <c r="Q25" s="114">
        <f>ROUND(GEOMEAN(F25,H25,I25),0)</f>
        <v>169804</v>
      </c>
      <c r="R25" s="67">
        <f t="shared" si="5"/>
        <v>169882.4</v>
      </c>
      <c r="S25" s="46" t="s">
        <v>13</v>
      </c>
      <c r="T25" s="20">
        <f t="shared" si="6"/>
        <v>169882</v>
      </c>
      <c r="U25" s="54">
        <f t="shared" si="7"/>
        <v>142758</v>
      </c>
      <c r="V25" s="54">
        <f t="shared" si="8"/>
        <v>169882</v>
      </c>
      <c r="W25" s="55">
        <f t="shared" si="0"/>
        <v>75767372</v>
      </c>
      <c r="X25" s="27"/>
      <c r="Y25" s="27"/>
      <c r="Z25" s="27"/>
    </row>
    <row r="26" spans="2:26" x14ac:dyDescent="0.2">
      <c r="B26" s="76">
        <v>14</v>
      </c>
      <c r="C26" s="79" t="s">
        <v>46</v>
      </c>
      <c r="D26" s="10" t="s">
        <v>32</v>
      </c>
      <c r="E26" s="85">
        <v>91</v>
      </c>
      <c r="F26" s="102">
        <v>450000</v>
      </c>
      <c r="G26" s="104">
        <v>2137354</v>
      </c>
      <c r="H26" s="104">
        <v>420000</v>
      </c>
      <c r="I26" s="104">
        <v>570000</v>
      </c>
      <c r="J26" s="90">
        <v>170769</v>
      </c>
      <c r="K26" s="113">
        <f t="shared" si="1"/>
        <v>749625</v>
      </c>
      <c r="L26" s="113">
        <f t="shared" si="2"/>
        <v>789234</v>
      </c>
      <c r="M26" s="113">
        <f t="shared" si="3"/>
        <v>1538859</v>
      </c>
      <c r="N26" s="113">
        <f t="shared" si="4"/>
        <v>-39609</v>
      </c>
      <c r="O26" s="114">
        <f t="shared" ref="O26" si="12">ROUND(AVERAGE(F26,H26,I26,J26),0)</f>
        <v>402692</v>
      </c>
      <c r="P26" s="114">
        <f t="shared" ref="P26" si="13">ROUND(MEDIAN(F26,H26,I26,J26),0)</f>
        <v>435000</v>
      </c>
      <c r="Q26" s="114">
        <f t="shared" ref="Q26" si="14">ROUND(GEOMEAN(F26,H26,I26,J26),0)</f>
        <v>368287</v>
      </c>
      <c r="R26" s="67">
        <f t="shared" si="5"/>
        <v>388510.6</v>
      </c>
      <c r="S26" s="46" t="s">
        <v>13</v>
      </c>
      <c r="T26" s="20">
        <f t="shared" si="6"/>
        <v>388511</v>
      </c>
      <c r="U26" s="54">
        <f t="shared" si="7"/>
        <v>326480</v>
      </c>
      <c r="V26" s="54">
        <f t="shared" si="8"/>
        <v>388511</v>
      </c>
      <c r="W26" s="55">
        <f t="shared" si="0"/>
        <v>35354501</v>
      </c>
      <c r="X26" s="27"/>
      <c r="Y26" s="27"/>
      <c r="Z26" s="27"/>
    </row>
    <row r="27" spans="2:26" x14ac:dyDescent="0.2">
      <c r="B27" s="76">
        <v>15</v>
      </c>
      <c r="C27" s="79" t="s">
        <v>47</v>
      </c>
      <c r="D27" s="10" t="s">
        <v>32</v>
      </c>
      <c r="E27" s="85">
        <v>6</v>
      </c>
      <c r="F27" s="102">
        <v>3800000</v>
      </c>
      <c r="G27" s="104">
        <v>1899870</v>
      </c>
      <c r="H27" s="104">
        <v>3800000</v>
      </c>
      <c r="I27" s="104">
        <v>2100000</v>
      </c>
      <c r="J27" s="90">
        <v>566054</v>
      </c>
      <c r="K27" s="113">
        <f t="shared" si="1"/>
        <v>2433185</v>
      </c>
      <c r="L27" s="113">
        <f t="shared" si="2"/>
        <v>1380035</v>
      </c>
      <c r="M27" s="113">
        <f t="shared" si="3"/>
        <v>3813220</v>
      </c>
      <c r="N27" s="113">
        <f t="shared" si="4"/>
        <v>1053150</v>
      </c>
      <c r="O27" s="114">
        <f>ROUND(AVERAGE(F27,G27,H27,I27),0)</f>
        <v>2899968</v>
      </c>
      <c r="P27" s="114">
        <f>ROUND(MEDIAN(F27,G27,H27,I27),0)</f>
        <v>2950000</v>
      </c>
      <c r="Q27" s="114">
        <f>ROUND(GEOMEAN(F27,G27,H27,I27),0)</f>
        <v>2755038</v>
      </c>
      <c r="R27" s="67">
        <f t="shared" si="5"/>
        <v>2823016.4</v>
      </c>
      <c r="S27" s="46" t="s">
        <v>13</v>
      </c>
      <c r="T27" s="20">
        <f t="shared" si="6"/>
        <v>2823016</v>
      </c>
      <c r="U27" s="54">
        <f t="shared" si="7"/>
        <v>2372282</v>
      </c>
      <c r="V27" s="54">
        <f t="shared" si="8"/>
        <v>2823016</v>
      </c>
      <c r="W27" s="55">
        <f t="shared" si="0"/>
        <v>16938096</v>
      </c>
      <c r="X27" s="27"/>
      <c r="Y27" s="27"/>
      <c r="Z27" s="27"/>
    </row>
    <row r="28" spans="2:26" x14ac:dyDescent="0.2">
      <c r="B28" s="76">
        <v>16</v>
      </c>
      <c r="C28" s="79" t="s">
        <v>48</v>
      </c>
      <c r="D28" s="10" t="s">
        <v>32</v>
      </c>
      <c r="E28" s="85">
        <v>3</v>
      </c>
      <c r="F28" s="102">
        <v>4500000</v>
      </c>
      <c r="G28" s="104">
        <v>9974318</v>
      </c>
      <c r="H28" s="104">
        <v>3000000</v>
      </c>
      <c r="I28" s="104">
        <v>1950000</v>
      </c>
      <c r="J28" s="90">
        <v>748828</v>
      </c>
      <c r="K28" s="113">
        <f t="shared" si="1"/>
        <v>4034629</v>
      </c>
      <c r="L28" s="113">
        <f t="shared" si="2"/>
        <v>3595452</v>
      </c>
      <c r="M28" s="113">
        <f t="shared" si="3"/>
        <v>7630081</v>
      </c>
      <c r="N28" s="113">
        <f t="shared" si="4"/>
        <v>439177</v>
      </c>
      <c r="O28" s="114">
        <f>ROUND(AVERAGE(F28,H28,I28,J28),0)</f>
        <v>2549707</v>
      </c>
      <c r="P28" s="114">
        <f>ROUND(MEDIAN(F28,H28,I28,J28),0)</f>
        <v>2475000</v>
      </c>
      <c r="Q28" s="114">
        <f>ROUND(GEOMEAN(F28,H28,I28,J28),0)</f>
        <v>2107112</v>
      </c>
      <c r="R28" s="67">
        <f t="shared" si="5"/>
        <v>2269208.6</v>
      </c>
      <c r="S28" s="46" t="s">
        <v>13</v>
      </c>
      <c r="T28" s="20">
        <f t="shared" si="6"/>
        <v>2269209</v>
      </c>
      <c r="U28" s="54">
        <f t="shared" si="7"/>
        <v>1906898</v>
      </c>
      <c r="V28" s="54">
        <f t="shared" si="8"/>
        <v>2269209</v>
      </c>
      <c r="W28" s="55">
        <f t="shared" si="0"/>
        <v>6807627</v>
      </c>
      <c r="X28" s="27"/>
      <c r="Y28" s="27"/>
      <c r="Z28" s="27"/>
    </row>
    <row r="29" spans="2:26" ht="20" x14ac:dyDescent="0.2">
      <c r="B29" s="76">
        <v>17</v>
      </c>
      <c r="C29" s="79" t="s">
        <v>49</v>
      </c>
      <c r="D29" s="10" t="s">
        <v>50</v>
      </c>
      <c r="E29" s="85">
        <v>444</v>
      </c>
      <c r="F29" s="102">
        <v>35000</v>
      </c>
      <c r="G29" s="104">
        <v>30892</v>
      </c>
      <c r="H29" s="104">
        <v>30000</v>
      </c>
      <c r="I29" s="104">
        <v>26000</v>
      </c>
      <c r="J29" s="90">
        <v>9297</v>
      </c>
      <c r="K29" s="113">
        <f t="shared" si="1"/>
        <v>26238</v>
      </c>
      <c r="L29" s="113">
        <f t="shared" si="2"/>
        <v>9995</v>
      </c>
      <c r="M29" s="113">
        <f t="shared" si="3"/>
        <v>36233</v>
      </c>
      <c r="N29" s="113">
        <f t="shared" si="4"/>
        <v>16243</v>
      </c>
      <c r="O29" s="114">
        <f>ROUND(AVERAGE(F29,G29,H29,I29),0)</f>
        <v>30473</v>
      </c>
      <c r="P29" s="114">
        <f>ROUND(MEDIAN(F29,G29,H29,I29),0)</f>
        <v>30446</v>
      </c>
      <c r="Q29" s="114">
        <f>ROUND(GEOMEAN(F29,G29,H29,I29),0)</f>
        <v>30304</v>
      </c>
      <c r="R29" s="67">
        <f t="shared" si="5"/>
        <v>30366.2</v>
      </c>
      <c r="S29" s="46" t="s">
        <v>13</v>
      </c>
      <c r="T29" s="20">
        <f t="shared" si="6"/>
        <v>30366</v>
      </c>
      <c r="U29" s="54">
        <f t="shared" si="7"/>
        <v>25518</v>
      </c>
      <c r="V29" s="54">
        <f t="shared" si="8"/>
        <v>30366</v>
      </c>
      <c r="W29" s="55">
        <f t="shared" si="0"/>
        <v>13482504</v>
      </c>
      <c r="X29" s="27"/>
      <c r="Y29" s="27"/>
      <c r="Z29" s="27"/>
    </row>
    <row r="30" spans="2:26" x14ac:dyDescent="0.2">
      <c r="B30" s="76">
        <v>18</v>
      </c>
      <c r="C30" s="79" t="s">
        <v>51</v>
      </c>
      <c r="D30" s="10" t="s">
        <v>32</v>
      </c>
      <c r="E30" s="85">
        <v>6</v>
      </c>
      <c r="F30" s="102">
        <v>2700000</v>
      </c>
      <c r="G30" s="104">
        <v>2990742</v>
      </c>
      <c r="H30" s="104">
        <v>2700000</v>
      </c>
      <c r="I30" s="104">
        <v>2550000</v>
      </c>
      <c r="J30" s="90">
        <v>1010412</v>
      </c>
      <c r="K30" s="113">
        <f t="shared" si="1"/>
        <v>2390231</v>
      </c>
      <c r="L30" s="113">
        <f t="shared" si="2"/>
        <v>787711</v>
      </c>
      <c r="M30" s="113">
        <f t="shared" si="3"/>
        <v>3177942</v>
      </c>
      <c r="N30" s="113">
        <f t="shared" si="4"/>
        <v>1602520</v>
      </c>
      <c r="O30" s="114">
        <f>ROUND(AVERAGE(F30,G30,H30,I30),0)</f>
        <v>2735186</v>
      </c>
      <c r="P30" s="114">
        <f>ROUND(MEDIAN(F30,G30,H30,I30),0)</f>
        <v>2700000</v>
      </c>
      <c r="Q30" s="114">
        <f>ROUND(GEOMEAN(F30,G30,H30,I30),0)</f>
        <v>2730623</v>
      </c>
      <c r="R30" s="67">
        <f t="shared" si="5"/>
        <v>2713161.8</v>
      </c>
      <c r="S30" s="46" t="s">
        <v>13</v>
      </c>
      <c r="T30" s="20">
        <f t="shared" si="6"/>
        <v>2713162</v>
      </c>
      <c r="U30" s="54">
        <f t="shared" si="7"/>
        <v>2279968</v>
      </c>
      <c r="V30" s="54">
        <f t="shared" si="8"/>
        <v>2713162</v>
      </c>
      <c r="W30" s="55">
        <f t="shared" si="0"/>
        <v>16278972</v>
      </c>
      <c r="X30" s="27"/>
      <c r="Y30" s="27"/>
      <c r="Z30" s="27"/>
    </row>
    <row r="31" spans="2:26" ht="20" x14ac:dyDescent="0.2">
      <c r="B31" s="76">
        <v>19</v>
      </c>
      <c r="C31" s="79" t="s">
        <v>52</v>
      </c>
      <c r="D31" s="10" t="s">
        <v>38</v>
      </c>
      <c r="E31" s="85">
        <v>110</v>
      </c>
      <c r="F31" s="102">
        <v>90000</v>
      </c>
      <c r="G31" s="104">
        <v>86853</v>
      </c>
      <c r="H31" s="104">
        <v>85000</v>
      </c>
      <c r="I31" s="104">
        <v>101000</v>
      </c>
      <c r="J31" s="90">
        <v>29280</v>
      </c>
      <c r="K31" s="113">
        <f t="shared" si="1"/>
        <v>78427</v>
      </c>
      <c r="L31" s="113">
        <f t="shared" si="2"/>
        <v>28165</v>
      </c>
      <c r="M31" s="113">
        <f t="shared" si="3"/>
        <v>106592</v>
      </c>
      <c r="N31" s="113">
        <f t="shared" si="4"/>
        <v>50262</v>
      </c>
      <c r="O31" s="114">
        <f>ROUND(AVERAGE(F31,G31,H31,I31),0)</f>
        <v>90713</v>
      </c>
      <c r="P31" s="114">
        <f>ROUND(MEDIAN(F31,G31,H31,I31),0)</f>
        <v>88427</v>
      </c>
      <c r="Q31" s="114">
        <f>ROUND(GEOMEAN(F31,G31,H31,I31),0)</f>
        <v>90509</v>
      </c>
      <c r="R31" s="67">
        <f t="shared" si="5"/>
        <v>89300.6</v>
      </c>
      <c r="S31" s="46" t="s">
        <v>13</v>
      </c>
      <c r="T31" s="20">
        <f t="shared" si="6"/>
        <v>89301</v>
      </c>
      <c r="U31" s="54">
        <f t="shared" si="7"/>
        <v>75043</v>
      </c>
      <c r="V31" s="54">
        <f t="shared" si="8"/>
        <v>89301</v>
      </c>
      <c r="W31" s="55">
        <f t="shared" si="0"/>
        <v>9823110</v>
      </c>
      <c r="X31" s="27"/>
      <c r="Y31" s="27"/>
      <c r="Z31" s="27"/>
    </row>
    <row r="32" spans="2:26" x14ac:dyDescent="0.2">
      <c r="B32" s="76">
        <v>20</v>
      </c>
      <c r="C32" s="79" t="s">
        <v>53</v>
      </c>
      <c r="D32" s="10" t="s">
        <v>32</v>
      </c>
      <c r="E32" s="85">
        <v>34</v>
      </c>
      <c r="F32" s="102">
        <v>75000</v>
      </c>
      <c r="G32" s="104">
        <v>290918</v>
      </c>
      <c r="H32" s="104">
        <v>65000</v>
      </c>
      <c r="I32" s="104">
        <v>98000</v>
      </c>
      <c r="J32" s="90">
        <v>33111</v>
      </c>
      <c r="K32" s="113">
        <f t="shared" si="1"/>
        <v>112406</v>
      </c>
      <c r="L32" s="113">
        <f t="shared" si="2"/>
        <v>102480</v>
      </c>
      <c r="M32" s="113">
        <f t="shared" si="3"/>
        <v>214886</v>
      </c>
      <c r="N32" s="113">
        <f t="shared" si="4"/>
        <v>9926</v>
      </c>
      <c r="O32" s="114">
        <f t="shared" ref="O32" si="15">ROUND(AVERAGE(F32,H32,I32,J32),0)</f>
        <v>67778</v>
      </c>
      <c r="P32" s="114">
        <f t="shared" ref="P32" si="16">ROUND(MEDIAN(F32,H32,I32,J32),0)</f>
        <v>70000</v>
      </c>
      <c r="Q32" s="114">
        <f t="shared" ref="Q32" si="17">ROUND(GEOMEAN(F32,H32,I32,J32),0)</f>
        <v>63066</v>
      </c>
      <c r="R32" s="67">
        <f t="shared" si="5"/>
        <v>65395.199999999997</v>
      </c>
      <c r="S32" s="46" t="s">
        <v>13</v>
      </c>
      <c r="T32" s="20">
        <f t="shared" si="6"/>
        <v>65395</v>
      </c>
      <c r="U32" s="54">
        <f t="shared" si="7"/>
        <v>54954</v>
      </c>
      <c r="V32" s="54">
        <f t="shared" si="8"/>
        <v>65395</v>
      </c>
      <c r="W32" s="55">
        <f t="shared" si="0"/>
        <v>2223430</v>
      </c>
      <c r="X32" s="27"/>
      <c r="Y32" s="27"/>
      <c r="Z32" s="27"/>
    </row>
    <row r="33" spans="2:26" x14ac:dyDescent="0.2">
      <c r="B33" s="76">
        <v>21</v>
      </c>
      <c r="C33" s="79" t="s">
        <v>54</v>
      </c>
      <c r="D33" s="10" t="s">
        <v>32</v>
      </c>
      <c r="E33" s="85">
        <v>48</v>
      </c>
      <c r="F33" s="102">
        <v>780000</v>
      </c>
      <c r="G33" s="104">
        <v>1139922</v>
      </c>
      <c r="H33" s="104">
        <v>750000</v>
      </c>
      <c r="I33" s="104">
        <v>340000</v>
      </c>
      <c r="J33" s="90">
        <v>94935</v>
      </c>
      <c r="K33" s="113">
        <f t="shared" si="1"/>
        <v>620971</v>
      </c>
      <c r="L33" s="113">
        <f t="shared" si="2"/>
        <v>408322</v>
      </c>
      <c r="M33" s="113">
        <f t="shared" si="3"/>
        <v>1029293</v>
      </c>
      <c r="N33" s="113">
        <f t="shared" si="4"/>
        <v>212649</v>
      </c>
      <c r="O33" s="114">
        <f>ROUND(AVERAGE(F33,H33,I33),0)</f>
        <v>623333</v>
      </c>
      <c r="P33" s="114">
        <f>ROUND(MEDIAN(F33,H33,I33),0)</f>
        <v>750000</v>
      </c>
      <c r="Q33" s="114">
        <f>ROUND(GEOMEAN(F33,H33,I33),0)</f>
        <v>583729</v>
      </c>
      <c r="R33" s="67">
        <f t="shared" si="5"/>
        <v>624904</v>
      </c>
      <c r="S33" s="46" t="s">
        <v>13</v>
      </c>
      <c r="T33" s="20">
        <f t="shared" si="6"/>
        <v>624904</v>
      </c>
      <c r="U33" s="54">
        <f t="shared" si="7"/>
        <v>525129</v>
      </c>
      <c r="V33" s="54">
        <f t="shared" si="8"/>
        <v>624904</v>
      </c>
      <c r="W33" s="55">
        <f t="shared" si="0"/>
        <v>29995392</v>
      </c>
      <c r="X33" s="27"/>
      <c r="Y33" s="27"/>
      <c r="Z33" s="27"/>
    </row>
    <row r="34" spans="2:26" x14ac:dyDescent="0.2">
      <c r="B34" s="76">
        <v>22</v>
      </c>
      <c r="C34" s="79" t="s">
        <v>55</v>
      </c>
      <c r="D34" s="10" t="s">
        <v>32</v>
      </c>
      <c r="E34" s="85">
        <v>4330</v>
      </c>
      <c r="F34" s="102">
        <v>3500</v>
      </c>
      <c r="G34" s="104">
        <v>2950</v>
      </c>
      <c r="H34" s="104">
        <v>3500</v>
      </c>
      <c r="I34" s="104">
        <v>4500</v>
      </c>
      <c r="J34" s="90">
        <v>1419</v>
      </c>
      <c r="K34" s="113">
        <f t="shared" si="1"/>
        <v>3174</v>
      </c>
      <c r="L34" s="113">
        <f t="shared" si="2"/>
        <v>1129</v>
      </c>
      <c r="M34" s="113">
        <f t="shared" si="3"/>
        <v>4303</v>
      </c>
      <c r="N34" s="113">
        <f t="shared" si="4"/>
        <v>2045</v>
      </c>
      <c r="O34" s="114">
        <f>ROUND(AVERAGE(F34,G34,H34),0)</f>
        <v>3317</v>
      </c>
      <c r="P34" s="114">
        <f>ROUND(MEDIAN(F34,G34,H34),0)</f>
        <v>3500</v>
      </c>
      <c r="Q34" s="114">
        <f>ROUND(GEOMEAN(F34,G34,H34),0)</f>
        <v>3306</v>
      </c>
      <c r="R34" s="67">
        <f t="shared" si="5"/>
        <v>3347</v>
      </c>
      <c r="S34" s="46" t="s">
        <v>13</v>
      </c>
      <c r="T34" s="20">
        <f t="shared" si="6"/>
        <v>3347</v>
      </c>
      <c r="U34" s="54">
        <f t="shared" si="7"/>
        <v>2813</v>
      </c>
      <c r="V34" s="54">
        <f t="shared" si="8"/>
        <v>3347</v>
      </c>
      <c r="W34" s="55">
        <f t="shared" si="0"/>
        <v>14492510</v>
      </c>
      <c r="X34" s="27"/>
      <c r="Y34" s="27"/>
      <c r="Z34" s="27"/>
    </row>
    <row r="35" spans="2:26" x14ac:dyDescent="0.2">
      <c r="B35" s="76">
        <v>23</v>
      </c>
      <c r="C35" s="79" t="s">
        <v>56</v>
      </c>
      <c r="D35" s="10" t="s">
        <v>32</v>
      </c>
      <c r="E35" s="85">
        <v>34</v>
      </c>
      <c r="F35" s="102">
        <v>120000</v>
      </c>
      <c r="G35" s="104">
        <v>168343</v>
      </c>
      <c r="H35" s="104">
        <v>90000</v>
      </c>
      <c r="I35" s="104">
        <v>160000</v>
      </c>
      <c r="J35" s="90">
        <v>62339</v>
      </c>
      <c r="K35" s="113">
        <f t="shared" si="1"/>
        <v>120136</v>
      </c>
      <c r="L35" s="113">
        <f t="shared" si="2"/>
        <v>45171</v>
      </c>
      <c r="M35" s="113">
        <f t="shared" si="3"/>
        <v>165307</v>
      </c>
      <c r="N35" s="113">
        <f t="shared" si="4"/>
        <v>74965</v>
      </c>
      <c r="O35" s="114">
        <f>ROUND(AVERAGE(F35,H35,I35),0)</f>
        <v>123333</v>
      </c>
      <c r="P35" s="114">
        <f>ROUND(MEDIAN(F35,H35,I35),0)</f>
        <v>120000</v>
      </c>
      <c r="Q35" s="114">
        <f>ROUND(GEOMEAN(F35,H35,I35),0)</f>
        <v>120000</v>
      </c>
      <c r="R35" s="67">
        <f t="shared" si="5"/>
        <v>120666.6</v>
      </c>
      <c r="S35" s="46" t="s">
        <v>13</v>
      </c>
      <c r="T35" s="20">
        <f t="shared" si="6"/>
        <v>120667</v>
      </c>
      <c r="U35" s="54">
        <f t="shared" si="7"/>
        <v>101401</v>
      </c>
      <c r="V35" s="54">
        <f t="shared" si="8"/>
        <v>120667</v>
      </c>
      <c r="W35" s="55">
        <f t="shared" si="0"/>
        <v>4102678</v>
      </c>
      <c r="X35" s="27"/>
      <c r="Y35" s="27"/>
      <c r="Z35" s="27"/>
    </row>
    <row r="36" spans="2:26" ht="20" x14ac:dyDescent="0.2">
      <c r="B36" s="76">
        <v>24</v>
      </c>
      <c r="C36" s="79" t="s">
        <v>57</v>
      </c>
      <c r="D36" s="10" t="s">
        <v>50</v>
      </c>
      <c r="E36" s="85">
        <v>126</v>
      </c>
      <c r="F36" s="102">
        <v>25000</v>
      </c>
      <c r="G36" s="104">
        <v>27878</v>
      </c>
      <c r="H36" s="104">
        <v>18000</v>
      </c>
      <c r="I36" s="104">
        <v>21000</v>
      </c>
      <c r="J36" s="90">
        <v>6064</v>
      </c>
      <c r="K36" s="113">
        <f t="shared" si="1"/>
        <v>19588</v>
      </c>
      <c r="L36" s="113">
        <f t="shared" si="2"/>
        <v>8447</v>
      </c>
      <c r="M36" s="113">
        <f t="shared" si="3"/>
        <v>28035</v>
      </c>
      <c r="N36" s="113">
        <f t="shared" si="4"/>
        <v>11141</v>
      </c>
      <c r="O36" s="114">
        <f>ROUND(AVERAGE(F36,G36,H36,I36),0)</f>
        <v>22970</v>
      </c>
      <c r="P36" s="114">
        <f>ROUND(MEDIAN(F36,G36,H36,I36),0)</f>
        <v>23000</v>
      </c>
      <c r="Q36" s="114">
        <f>ROUND(GEOMEAN(F36,G36,H36,I36),0)</f>
        <v>22655</v>
      </c>
      <c r="R36" s="67">
        <f t="shared" si="5"/>
        <v>22787</v>
      </c>
      <c r="S36" s="46" t="s">
        <v>13</v>
      </c>
      <c r="T36" s="20">
        <f t="shared" si="6"/>
        <v>22787</v>
      </c>
      <c r="U36" s="54">
        <f t="shared" si="7"/>
        <v>19149</v>
      </c>
      <c r="V36" s="54">
        <f t="shared" si="8"/>
        <v>22787</v>
      </c>
      <c r="W36" s="55">
        <f t="shared" si="0"/>
        <v>2871162</v>
      </c>
      <c r="X36" s="27"/>
      <c r="Y36" s="27"/>
      <c r="Z36" s="27"/>
    </row>
    <row r="37" spans="2:26" x14ac:dyDescent="0.2">
      <c r="B37" s="76">
        <v>25</v>
      </c>
      <c r="C37" s="79" t="s">
        <v>58</v>
      </c>
      <c r="D37" s="10" t="s">
        <v>32</v>
      </c>
      <c r="E37" s="85">
        <v>2802</v>
      </c>
      <c r="F37" s="102">
        <v>28000</v>
      </c>
      <c r="G37" s="104">
        <v>7837</v>
      </c>
      <c r="H37" s="104">
        <v>25000</v>
      </c>
      <c r="I37" s="104">
        <v>17500</v>
      </c>
      <c r="J37" s="90">
        <v>6227</v>
      </c>
      <c r="K37" s="113">
        <f t="shared" si="1"/>
        <v>16913</v>
      </c>
      <c r="L37" s="113">
        <f t="shared" si="2"/>
        <v>9814</v>
      </c>
      <c r="M37" s="113">
        <f t="shared" si="3"/>
        <v>26727</v>
      </c>
      <c r="N37" s="113">
        <f t="shared" si="4"/>
        <v>7099</v>
      </c>
      <c r="O37" s="114">
        <f>ROUND(AVERAGE(G37,H37,I37),0)</f>
        <v>16779</v>
      </c>
      <c r="P37" s="114">
        <f>ROUND(MEDIAN(G37,H37,I37),0)</f>
        <v>17500</v>
      </c>
      <c r="Q37" s="114">
        <f>ROUND(GEOMEAN(G37,H37,I37),0)</f>
        <v>15079</v>
      </c>
      <c r="R37" s="67">
        <f t="shared" si="5"/>
        <v>15903.2</v>
      </c>
      <c r="S37" s="46" t="s">
        <v>13</v>
      </c>
      <c r="T37" s="20">
        <f t="shared" si="6"/>
        <v>15903</v>
      </c>
      <c r="U37" s="54">
        <f t="shared" si="7"/>
        <v>13364</v>
      </c>
      <c r="V37" s="54">
        <f t="shared" si="8"/>
        <v>15903</v>
      </c>
      <c r="W37" s="55">
        <f t="shared" si="0"/>
        <v>44560206</v>
      </c>
      <c r="X37" s="27"/>
      <c r="Y37" s="27"/>
      <c r="Z37" s="27"/>
    </row>
    <row r="38" spans="2:26" x14ac:dyDescent="0.2">
      <c r="B38" s="76">
        <v>26</v>
      </c>
      <c r="C38" s="79" t="s">
        <v>59</v>
      </c>
      <c r="D38" s="10" t="s">
        <v>32</v>
      </c>
      <c r="E38" s="85">
        <v>183</v>
      </c>
      <c r="F38" s="102">
        <v>45000</v>
      </c>
      <c r="G38" s="104">
        <v>14249</v>
      </c>
      <c r="H38" s="104">
        <v>30000</v>
      </c>
      <c r="I38" s="104">
        <v>29000</v>
      </c>
      <c r="J38" s="90">
        <v>6919</v>
      </c>
      <c r="K38" s="113">
        <f t="shared" si="1"/>
        <v>25034</v>
      </c>
      <c r="L38" s="113">
        <f t="shared" si="2"/>
        <v>14862</v>
      </c>
      <c r="M38" s="113">
        <f t="shared" si="3"/>
        <v>39896</v>
      </c>
      <c r="N38" s="113">
        <f t="shared" si="4"/>
        <v>10172</v>
      </c>
      <c r="O38" s="114">
        <f>ROUND(AVERAGE(G38,H38,I38),0)</f>
        <v>24416</v>
      </c>
      <c r="P38" s="114">
        <f>ROUND(MEDIAN(G38,H38,I38),0)</f>
        <v>29000</v>
      </c>
      <c r="Q38" s="114">
        <f>ROUND(GEOMEAN(G38,H38,I38),0)</f>
        <v>23144</v>
      </c>
      <c r="R38" s="67">
        <f t="shared" si="5"/>
        <v>24569.599999999999</v>
      </c>
      <c r="S38" s="46" t="s">
        <v>13</v>
      </c>
      <c r="T38" s="20">
        <f t="shared" si="6"/>
        <v>24570</v>
      </c>
      <c r="U38" s="54">
        <f t="shared" si="7"/>
        <v>20647</v>
      </c>
      <c r="V38" s="54">
        <f t="shared" si="8"/>
        <v>24570</v>
      </c>
      <c r="W38" s="55">
        <f t="shared" si="0"/>
        <v>4496310</v>
      </c>
      <c r="X38" s="27"/>
      <c r="Y38" s="27"/>
      <c r="Z38" s="27"/>
    </row>
    <row r="39" spans="2:26" x14ac:dyDescent="0.2">
      <c r="B39" s="76">
        <v>27</v>
      </c>
      <c r="C39" s="79" t="s">
        <v>60</v>
      </c>
      <c r="D39" s="10" t="s">
        <v>32</v>
      </c>
      <c r="E39" s="85">
        <v>363</v>
      </c>
      <c r="F39" s="102">
        <v>35000</v>
      </c>
      <c r="G39" s="104">
        <v>11874</v>
      </c>
      <c r="H39" s="104">
        <v>25000</v>
      </c>
      <c r="I39" s="104">
        <v>26000</v>
      </c>
      <c r="J39" s="90">
        <v>6157</v>
      </c>
      <c r="K39" s="113">
        <f t="shared" si="1"/>
        <v>20806</v>
      </c>
      <c r="L39" s="113">
        <f t="shared" si="2"/>
        <v>11623</v>
      </c>
      <c r="M39" s="113">
        <f t="shared" si="3"/>
        <v>32429</v>
      </c>
      <c r="N39" s="113">
        <f t="shared" si="4"/>
        <v>9183</v>
      </c>
      <c r="O39" s="114">
        <f>ROUND(AVERAGE(G39,H39,I39),0)</f>
        <v>20958</v>
      </c>
      <c r="P39" s="114">
        <f>ROUND(MEDIAN(G39,H39,I39),0)</f>
        <v>25000</v>
      </c>
      <c r="Q39" s="114">
        <f>ROUND(GEOMEAN(G39,H39,I39),0)</f>
        <v>19762</v>
      </c>
      <c r="R39" s="67">
        <f t="shared" si="5"/>
        <v>21048.799999999999</v>
      </c>
      <c r="S39" s="46" t="s">
        <v>13</v>
      </c>
      <c r="T39" s="20">
        <f t="shared" si="6"/>
        <v>21049</v>
      </c>
      <c r="U39" s="54">
        <f t="shared" si="7"/>
        <v>17688</v>
      </c>
      <c r="V39" s="54">
        <f t="shared" si="8"/>
        <v>21049</v>
      </c>
      <c r="W39" s="55">
        <f t="shared" si="0"/>
        <v>7640787</v>
      </c>
      <c r="X39" s="27"/>
      <c r="Y39" s="27"/>
      <c r="Z39" s="27"/>
    </row>
    <row r="40" spans="2:26" ht="20" x14ac:dyDescent="0.2">
      <c r="B40" s="76">
        <v>28</v>
      </c>
      <c r="C40" s="79" t="s">
        <v>61</v>
      </c>
      <c r="D40" s="10" t="s">
        <v>32</v>
      </c>
      <c r="E40" s="85">
        <v>1405</v>
      </c>
      <c r="F40" s="102">
        <v>28000</v>
      </c>
      <c r="G40" s="104">
        <v>49872</v>
      </c>
      <c r="H40" s="104">
        <v>20000</v>
      </c>
      <c r="I40" s="104">
        <v>21500</v>
      </c>
      <c r="J40" s="90">
        <v>8292</v>
      </c>
      <c r="K40" s="113">
        <f t="shared" si="1"/>
        <v>25533</v>
      </c>
      <c r="L40" s="113">
        <f t="shared" si="2"/>
        <v>15351</v>
      </c>
      <c r="M40" s="113">
        <f t="shared" si="3"/>
        <v>40884</v>
      </c>
      <c r="N40" s="113">
        <f t="shared" si="4"/>
        <v>10182</v>
      </c>
      <c r="O40" s="114">
        <f>ROUND(AVERAGE(F40,H40,I40),0)</f>
        <v>23167</v>
      </c>
      <c r="P40" s="114">
        <f>ROUND(MEDIAN(F40,H40,I40),0)</f>
        <v>21500</v>
      </c>
      <c r="Q40" s="114">
        <f>ROUND(GEOMEAN(F40,H40,I40),0)</f>
        <v>22920</v>
      </c>
      <c r="R40" s="67">
        <f t="shared" si="5"/>
        <v>22117.4</v>
      </c>
      <c r="S40" s="46" t="s">
        <v>13</v>
      </c>
      <c r="T40" s="20">
        <f t="shared" si="6"/>
        <v>22117</v>
      </c>
      <c r="U40" s="54">
        <f t="shared" si="7"/>
        <v>18586</v>
      </c>
      <c r="V40" s="54">
        <f t="shared" si="8"/>
        <v>22117</v>
      </c>
      <c r="W40" s="55">
        <f t="shared" si="0"/>
        <v>31074385</v>
      </c>
      <c r="X40" s="27"/>
      <c r="Y40" s="27"/>
      <c r="Z40" s="27"/>
    </row>
    <row r="41" spans="2:26" x14ac:dyDescent="0.2">
      <c r="B41" s="76">
        <v>29</v>
      </c>
      <c r="C41" s="79" t="s">
        <v>62</v>
      </c>
      <c r="D41" s="10" t="s">
        <v>32</v>
      </c>
      <c r="E41" s="85">
        <v>345</v>
      </c>
      <c r="F41" s="102">
        <v>65000</v>
      </c>
      <c r="G41" s="104">
        <v>17424</v>
      </c>
      <c r="H41" s="104">
        <v>45000</v>
      </c>
      <c r="I41" s="104">
        <v>26000</v>
      </c>
      <c r="J41" s="90">
        <v>9619</v>
      </c>
      <c r="K41" s="113">
        <f t="shared" si="1"/>
        <v>32609</v>
      </c>
      <c r="L41" s="113">
        <f t="shared" si="2"/>
        <v>22391</v>
      </c>
      <c r="M41" s="113">
        <f t="shared" si="3"/>
        <v>55000</v>
      </c>
      <c r="N41" s="113">
        <f t="shared" si="4"/>
        <v>10218</v>
      </c>
      <c r="O41" s="114">
        <f>ROUND(AVERAGE(G41,H41,I41),0)</f>
        <v>29475</v>
      </c>
      <c r="P41" s="114">
        <f>ROUND(MEDIAN(G41,H41,I41),0)</f>
        <v>26000</v>
      </c>
      <c r="Q41" s="114">
        <f>ROUND(GEOMEAN(G41,H41,I41),0)</f>
        <v>27318</v>
      </c>
      <c r="R41" s="67">
        <f t="shared" si="5"/>
        <v>26958.6</v>
      </c>
      <c r="S41" s="46" t="s">
        <v>13</v>
      </c>
      <c r="T41" s="20">
        <f t="shared" si="6"/>
        <v>26959</v>
      </c>
      <c r="U41" s="54">
        <f t="shared" si="7"/>
        <v>22655</v>
      </c>
      <c r="V41" s="54">
        <f t="shared" si="8"/>
        <v>26959</v>
      </c>
      <c r="W41" s="55">
        <f t="shared" si="0"/>
        <v>9300855</v>
      </c>
      <c r="X41" s="27"/>
      <c r="Y41" s="27"/>
      <c r="Z41" s="27"/>
    </row>
    <row r="42" spans="2:26" ht="20" x14ac:dyDescent="0.2">
      <c r="B42" s="76">
        <v>30</v>
      </c>
      <c r="C42" s="79" t="s">
        <v>63</v>
      </c>
      <c r="D42" s="10" t="s">
        <v>50</v>
      </c>
      <c r="E42" s="85">
        <v>22</v>
      </c>
      <c r="F42" s="102">
        <v>220000</v>
      </c>
      <c r="G42" s="104">
        <v>435058</v>
      </c>
      <c r="H42" s="104">
        <v>250000</v>
      </c>
      <c r="I42" s="104">
        <v>210000</v>
      </c>
      <c r="J42" s="90">
        <v>52420</v>
      </c>
      <c r="K42" s="113">
        <f t="shared" si="1"/>
        <v>233496</v>
      </c>
      <c r="L42" s="113">
        <f t="shared" si="2"/>
        <v>136402</v>
      </c>
      <c r="M42" s="113">
        <f t="shared" si="3"/>
        <v>369898</v>
      </c>
      <c r="N42" s="113">
        <f t="shared" si="4"/>
        <v>97094</v>
      </c>
      <c r="O42" s="114">
        <f>ROUND(AVERAGE(F42,H42,I42),0)</f>
        <v>226667</v>
      </c>
      <c r="P42" s="114">
        <f>ROUND(MEDIAN(F42,H42,I42),0)</f>
        <v>220000</v>
      </c>
      <c r="Q42" s="114">
        <f>ROUND(GEOMEAN(F42,H42,I42),0)</f>
        <v>226045</v>
      </c>
      <c r="R42" s="67">
        <f t="shared" si="5"/>
        <v>222542.4</v>
      </c>
      <c r="S42" s="46" t="s">
        <v>13</v>
      </c>
      <c r="T42" s="20">
        <f t="shared" si="6"/>
        <v>222542</v>
      </c>
      <c r="U42" s="54">
        <f t="shared" si="7"/>
        <v>187010</v>
      </c>
      <c r="V42" s="54">
        <f t="shared" si="8"/>
        <v>222542</v>
      </c>
      <c r="W42" s="55">
        <f t="shared" si="0"/>
        <v>4895924</v>
      </c>
      <c r="X42" s="27"/>
      <c r="Y42" s="27"/>
      <c r="Z42" s="27"/>
    </row>
    <row r="43" spans="2:26" x14ac:dyDescent="0.2">
      <c r="B43" s="76">
        <v>31</v>
      </c>
      <c r="C43" s="79" t="s">
        <v>64</v>
      </c>
      <c r="D43" s="10" t="s">
        <v>32</v>
      </c>
      <c r="E43" s="85">
        <v>21</v>
      </c>
      <c r="F43" s="102">
        <v>280000</v>
      </c>
      <c r="G43" s="104">
        <v>402535</v>
      </c>
      <c r="H43" s="104">
        <v>320000</v>
      </c>
      <c r="I43" s="104">
        <v>180000</v>
      </c>
      <c r="J43" s="90">
        <v>67382</v>
      </c>
      <c r="K43" s="113">
        <f t="shared" si="1"/>
        <v>249983</v>
      </c>
      <c r="L43" s="113">
        <f t="shared" si="2"/>
        <v>129727</v>
      </c>
      <c r="M43" s="113">
        <f t="shared" si="3"/>
        <v>379710</v>
      </c>
      <c r="N43" s="113">
        <f t="shared" si="4"/>
        <v>120256</v>
      </c>
      <c r="O43" s="114">
        <f>ROUND(AVERAGE(F43,H43,I43),0)</f>
        <v>260000</v>
      </c>
      <c r="P43" s="114">
        <f>ROUND(MEDIAN(F43,H43,I43),0)</f>
        <v>280000</v>
      </c>
      <c r="Q43" s="114">
        <f>ROUND(GEOMEAN(F43,H43,I43),0)</f>
        <v>252654</v>
      </c>
      <c r="R43" s="67">
        <f t="shared" si="5"/>
        <v>259592.4</v>
      </c>
      <c r="S43" s="46" t="s">
        <v>13</v>
      </c>
      <c r="T43" s="20">
        <f t="shared" si="6"/>
        <v>259592</v>
      </c>
      <c r="U43" s="54">
        <f t="shared" si="7"/>
        <v>218145</v>
      </c>
      <c r="V43" s="54">
        <f t="shared" si="8"/>
        <v>259592</v>
      </c>
      <c r="W43" s="55">
        <f t="shared" si="0"/>
        <v>5451432</v>
      </c>
      <c r="X43" s="27"/>
      <c r="Y43" s="27"/>
      <c r="Z43" s="27"/>
    </row>
    <row r="44" spans="2:26" x14ac:dyDescent="0.2">
      <c r="B44" s="76">
        <v>32</v>
      </c>
      <c r="C44" s="79" t="s">
        <v>65</v>
      </c>
      <c r="D44" s="10" t="s">
        <v>32</v>
      </c>
      <c r="E44" s="85">
        <v>1080</v>
      </c>
      <c r="F44" s="102">
        <v>35000</v>
      </c>
      <c r="G44" s="104">
        <v>56759</v>
      </c>
      <c r="H44" s="104">
        <v>35000</v>
      </c>
      <c r="I44" s="104">
        <v>25000</v>
      </c>
      <c r="J44" s="90">
        <v>8817</v>
      </c>
      <c r="K44" s="113">
        <f t="shared" si="1"/>
        <v>32115</v>
      </c>
      <c r="L44" s="113">
        <f t="shared" si="2"/>
        <v>17446</v>
      </c>
      <c r="M44" s="113">
        <f t="shared" si="3"/>
        <v>49561</v>
      </c>
      <c r="N44" s="113">
        <f t="shared" si="4"/>
        <v>14669</v>
      </c>
      <c r="O44" s="114">
        <f>ROUND(AVERAGE(F44,H44,I44),0)</f>
        <v>31667</v>
      </c>
      <c r="P44" s="114">
        <f>ROUND(MEDIAN(F44,H44,I44),0)</f>
        <v>35000</v>
      </c>
      <c r="Q44" s="114">
        <f>ROUND(GEOMEAN(F44,H44,I44),0)</f>
        <v>31287</v>
      </c>
      <c r="R44" s="67">
        <f t="shared" si="5"/>
        <v>32105.599999999999</v>
      </c>
      <c r="S44" s="46" t="s">
        <v>13</v>
      </c>
      <c r="T44" s="20">
        <f t="shared" si="6"/>
        <v>32106</v>
      </c>
      <c r="U44" s="54">
        <f t="shared" si="7"/>
        <v>26980</v>
      </c>
      <c r="V44" s="54">
        <f t="shared" si="8"/>
        <v>32106</v>
      </c>
      <c r="W44" s="55">
        <f t="shared" si="0"/>
        <v>34674480</v>
      </c>
      <c r="X44" s="27"/>
      <c r="Y44" s="27"/>
      <c r="Z44" s="27"/>
    </row>
    <row r="45" spans="2:26" x14ac:dyDescent="0.2">
      <c r="B45" s="76">
        <v>33</v>
      </c>
      <c r="C45" s="79" t="s">
        <v>66</v>
      </c>
      <c r="D45" s="10" t="s">
        <v>32</v>
      </c>
      <c r="E45" s="85">
        <v>437</v>
      </c>
      <c r="F45" s="102">
        <v>90000</v>
      </c>
      <c r="G45" s="104">
        <v>118742</v>
      </c>
      <c r="H45" s="104">
        <v>85000</v>
      </c>
      <c r="I45" s="104">
        <v>95000</v>
      </c>
      <c r="J45" s="90">
        <v>29552</v>
      </c>
      <c r="K45" s="113">
        <f t="shared" si="1"/>
        <v>83659</v>
      </c>
      <c r="L45" s="113">
        <f t="shared" si="2"/>
        <v>32898</v>
      </c>
      <c r="M45" s="113">
        <f t="shared" si="3"/>
        <v>116557</v>
      </c>
      <c r="N45" s="113">
        <f t="shared" si="4"/>
        <v>50761</v>
      </c>
      <c r="O45" s="114">
        <f>ROUND(AVERAGE(F45,H45,I45),0)</f>
        <v>90000</v>
      </c>
      <c r="P45" s="114">
        <f>ROUND(MEDIAN(F45,H45,I45),0)</f>
        <v>90000</v>
      </c>
      <c r="Q45" s="114">
        <f>ROUND(GEOMEAN(F45,H45,I45),0)</f>
        <v>89907</v>
      </c>
      <c r="R45" s="67">
        <f t="shared" si="5"/>
        <v>89944.2</v>
      </c>
      <c r="S45" s="46" t="s">
        <v>13</v>
      </c>
      <c r="T45" s="20">
        <f t="shared" si="6"/>
        <v>89944</v>
      </c>
      <c r="U45" s="54">
        <f t="shared" si="7"/>
        <v>75583</v>
      </c>
      <c r="V45" s="54">
        <f t="shared" si="8"/>
        <v>89944</v>
      </c>
      <c r="W45" s="55">
        <f t="shared" ref="W45:W66" si="18">V45*E45</f>
        <v>39305528</v>
      </c>
      <c r="X45" s="27"/>
      <c r="Y45" s="27"/>
      <c r="Z45" s="27"/>
    </row>
    <row r="46" spans="2:26" x14ac:dyDescent="0.2">
      <c r="B46" s="76">
        <v>34</v>
      </c>
      <c r="C46" s="79" t="s">
        <v>67</v>
      </c>
      <c r="D46" s="10" t="s">
        <v>32</v>
      </c>
      <c r="E46" s="85">
        <v>3390</v>
      </c>
      <c r="F46" s="102">
        <v>9000</v>
      </c>
      <c r="G46" s="104">
        <v>5225</v>
      </c>
      <c r="H46" s="104">
        <v>8000</v>
      </c>
      <c r="I46" s="104">
        <v>9800</v>
      </c>
      <c r="J46" s="90">
        <v>2122</v>
      </c>
      <c r="K46" s="113">
        <f t="shared" si="1"/>
        <v>6829</v>
      </c>
      <c r="L46" s="113">
        <f t="shared" si="2"/>
        <v>3148</v>
      </c>
      <c r="M46" s="113">
        <f t="shared" si="3"/>
        <v>9977</v>
      </c>
      <c r="N46" s="113">
        <f t="shared" si="4"/>
        <v>3681</v>
      </c>
      <c r="O46" s="114">
        <f>ROUND(AVERAGE(F46,G46,H46,I46),0)</f>
        <v>8006</v>
      </c>
      <c r="P46" s="114">
        <f>ROUND(MEDIAN(F46,G46,H46,I46),0)</f>
        <v>8500</v>
      </c>
      <c r="Q46" s="114">
        <f>ROUND(GEOMEAN(F46,G46,H46,I46),0)</f>
        <v>7792</v>
      </c>
      <c r="R46" s="67">
        <f t="shared" si="5"/>
        <v>7976.4</v>
      </c>
      <c r="S46" s="46" t="s">
        <v>13</v>
      </c>
      <c r="T46" s="20">
        <f t="shared" si="6"/>
        <v>7976</v>
      </c>
      <c r="U46" s="54">
        <f t="shared" si="7"/>
        <v>6703</v>
      </c>
      <c r="V46" s="54">
        <f t="shared" si="8"/>
        <v>7976</v>
      </c>
      <c r="W46" s="55">
        <f t="shared" si="18"/>
        <v>27038640</v>
      </c>
      <c r="X46" s="27"/>
      <c r="Y46" s="27"/>
      <c r="Z46" s="27"/>
    </row>
    <row r="47" spans="2:26" x14ac:dyDescent="0.2">
      <c r="B47" s="76">
        <v>35</v>
      </c>
      <c r="C47" s="79" t="s">
        <v>68</v>
      </c>
      <c r="D47" s="10" t="s">
        <v>32</v>
      </c>
      <c r="E47" s="85">
        <v>44</v>
      </c>
      <c r="F47" s="102">
        <v>420000</v>
      </c>
      <c r="G47" s="104">
        <v>1543644</v>
      </c>
      <c r="H47" s="104">
        <v>400000</v>
      </c>
      <c r="I47" s="104">
        <v>450000</v>
      </c>
      <c r="J47" s="90">
        <v>166560</v>
      </c>
      <c r="K47" s="113">
        <f t="shared" si="1"/>
        <v>596041</v>
      </c>
      <c r="L47" s="113">
        <f t="shared" si="2"/>
        <v>541562</v>
      </c>
      <c r="M47" s="113">
        <f t="shared" si="3"/>
        <v>1137603</v>
      </c>
      <c r="N47" s="113">
        <f t="shared" si="4"/>
        <v>54479</v>
      </c>
      <c r="O47" s="114">
        <f t="shared" ref="O47:O48" si="19">ROUND(AVERAGE(F47,H47,I47,J47),0)</f>
        <v>359140</v>
      </c>
      <c r="P47" s="114">
        <f t="shared" ref="P47:P48" si="20">ROUND(MEDIAN(F47,H47,I47,J47),0)</f>
        <v>410000</v>
      </c>
      <c r="Q47" s="114">
        <f t="shared" ref="Q47:Q48" si="21">ROUND(GEOMEAN(F47,H47,I47,J47),0)</f>
        <v>334983</v>
      </c>
      <c r="R47" s="67">
        <f t="shared" si="5"/>
        <v>354817.8</v>
      </c>
      <c r="S47" s="46" t="s">
        <v>13</v>
      </c>
      <c r="T47" s="20">
        <f t="shared" si="6"/>
        <v>354818</v>
      </c>
      <c r="U47" s="54">
        <f t="shared" si="7"/>
        <v>298166</v>
      </c>
      <c r="V47" s="54">
        <f t="shared" si="8"/>
        <v>354818</v>
      </c>
      <c r="W47" s="55">
        <f t="shared" si="18"/>
        <v>15611992</v>
      </c>
      <c r="X47" s="27"/>
      <c r="Y47" s="27"/>
      <c r="Z47" s="27"/>
    </row>
    <row r="48" spans="2:26" x14ac:dyDescent="0.2">
      <c r="B48" s="76">
        <v>36</v>
      </c>
      <c r="C48" s="79" t="s">
        <v>69</v>
      </c>
      <c r="D48" s="10" t="s">
        <v>32</v>
      </c>
      <c r="E48" s="85">
        <v>37</v>
      </c>
      <c r="F48" s="102">
        <v>180000</v>
      </c>
      <c r="G48" s="104">
        <v>617458</v>
      </c>
      <c r="H48" s="104">
        <v>110000</v>
      </c>
      <c r="I48" s="104">
        <v>330000</v>
      </c>
      <c r="J48" s="90">
        <v>115720</v>
      </c>
      <c r="K48" s="113">
        <f t="shared" si="1"/>
        <v>270636</v>
      </c>
      <c r="L48" s="113">
        <f t="shared" si="2"/>
        <v>213206</v>
      </c>
      <c r="M48" s="113">
        <f t="shared" si="3"/>
        <v>483842</v>
      </c>
      <c r="N48" s="113">
        <f t="shared" si="4"/>
        <v>57430</v>
      </c>
      <c r="O48" s="114">
        <f t="shared" si="19"/>
        <v>183930</v>
      </c>
      <c r="P48" s="114">
        <f t="shared" si="20"/>
        <v>147860</v>
      </c>
      <c r="Q48" s="114">
        <f t="shared" si="21"/>
        <v>165824</v>
      </c>
      <c r="R48" s="67">
        <f t="shared" si="5"/>
        <v>158666.79999999999</v>
      </c>
      <c r="S48" s="46" t="s">
        <v>13</v>
      </c>
      <c r="T48" s="20">
        <f t="shared" si="6"/>
        <v>158667</v>
      </c>
      <c r="U48" s="54">
        <f t="shared" si="7"/>
        <v>133334</v>
      </c>
      <c r="V48" s="54">
        <f t="shared" si="8"/>
        <v>158667</v>
      </c>
      <c r="W48" s="55">
        <f t="shared" si="18"/>
        <v>5870679</v>
      </c>
      <c r="X48" s="27"/>
      <c r="Y48" s="27"/>
      <c r="Z48" s="27"/>
    </row>
    <row r="49" spans="2:26" x14ac:dyDescent="0.2">
      <c r="B49" s="76">
        <v>37</v>
      </c>
      <c r="C49" s="79" t="s">
        <v>70</v>
      </c>
      <c r="D49" s="10" t="s">
        <v>32</v>
      </c>
      <c r="E49" s="85">
        <v>56</v>
      </c>
      <c r="F49" s="102">
        <v>5500000</v>
      </c>
      <c r="G49" s="104">
        <v>2256096</v>
      </c>
      <c r="H49" s="104">
        <v>4200000</v>
      </c>
      <c r="I49" s="104">
        <v>1700000</v>
      </c>
      <c r="J49" s="90">
        <v>643005</v>
      </c>
      <c r="K49" s="113">
        <f t="shared" si="1"/>
        <v>2859820</v>
      </c>
      <c r="L49" s="113">
        <f t="shared" si="2"/>
        <v>1961541</v>
      </c>
      <c r="M49" s="113">
        <f t="shared" si="3"/>
        <v>4821361</v>
      </c>
      <c r="N49" s="113">
        <f t="shared" si="4"/>
        <v>898279</v>
      </c>
      <c r="O49" s="114">
        <f>ROUND(AVERAGE(G49,H49,I49),0)</f>
        <v>2718699</v>
      </c>
      <c r="P49" s="114">
        <f>ROUND(MEDIAN(G49,H49,I49),0)</f>
        <v>2256096</v>
      </c>
      <c r="Q49" s="114">
        <f>ROUND(GEOMEAN(G49,H49,I49),0)</f>
        <v>2525526</v>
      </c>
      <c r="R49" s="67">
        <f t="shared" si="5"/>
        <v>2402502.6</v>
      </c>
      <c r="S49" s="46" t="s">
        <v>13</v>
      </c>
      <c r="T49" s="20">
        <f t="shared" si="6"/>
        <v>2402503</v>
      </c>
      <c r="U49" s="54">
        <f t="shared" si="7"/>
        <v>2018910</v>
      </c>
      <c r="V49" s="54">
        <f t="shared" si="8"/>
        <v>2402503</v>
      </c>
      <c r="W49" s="55">
        <f t="shared" si="18"/>
        <v>134540168</v>
      </c>
      <c r="X49" s="27"/>
      <c r="Y49" s="27"/>
      <c r="Z49" s="27"/>
    </row>
    <row r="50" spans="2:26" x14ac:dyDescent="0.2">
      <c r="B50" s="76">
        <v>38</v>
      </c>
      <c r="C50" s="79" t="s">
        <v>71</v>
      </c>
      <c r="D50" s="10" t="s">
        <v>32</v>
      </c>
      <c r="E50" s="85">
        <v>2203</v>
      </c>
      <c r="F50" s="102">
        <v>18000</v>
      </c>
      <c r="G50" s="104">
        <v>28498</v>
      </c>
      <c r="H50" s="104">
        <v>15000</v>
      </c>
      <c r="I50" s="104">
        <v>14000</v>
      </c>
      <c r="J50" s="90">
        <v>3764</v>
      </c>
      <c r="K50" s="113">
        <f t="shared" si="1"/>
        <v>15852</v>
      </c>
      <c r="L50" s="113">
        <f t="shared" si="2"/>
        <v>8871</v>
      </c>
      <c r="M50" s="113">
        <f t="shared" si="3"/>
        <v>24723</v>
      </c>
      <c r="N50" s="113">
        <f t="shared" si="4"/>
        <v>6981</v>
      </c>
      <c r="O50" s="114">
        <f>ROUND(AVERAGE(F50,H50,I50),0)</f>
        <v>15667</v>
      </c>
      <c r="P50" s="114">
        <f>ROUND(MEDIAN(F50,H50,I50),0)</f>
        <v>15000</v>
      </c>
      <c r="Q50" s="114">
        <f>ROUND(GEOMEAN(F50,H50,I50),0)</f>
        <v>15577</v>
      </c>
      <c r="R50" s="67">
        <f t="shared" si="5"/>
        <v>15248.8</v>
      </c>
      <c r="S50" s="46" t="s">
        <v>13</v>
      </c>
      <c r="T50" s="20">
        <f t="shared" si="6"/>
        <v>15249</v>
      </c>
      <c r="U50" s="54">
        <f t="shared" si="7"/>
        <v>12814</v>
      </c>
      <c r="V50" s="54">
        <f t="shared" si="8"/>
        <v>15249</v>
      </c>
      <c r="W50" s="55">
        <f t="shared" si="18"/>
        <v>33593547</v>
      </c>
      <c r="X50" s="27"/>
      <c r="Y50" s="27"/>
      <c r="Z50" s="27"/>
    </row>
    <row r="51" spans="2:26" ht="20" x14ac:dyDescent="0.2">
      <c r="B51" s="76">
        <v>39</v>
      </c>
      <c r="C51" s="79" t="s">
        <v>72</v>
      </c>
      <c r="D51" s="10" t="s">
        <v>50</v>
      </c>
      <c r="E51" s="85">
        <v>87</v>
      </c>
      <c r="F51" s="102">
        <v>45000</v>
      </c>
      <c r="G51" s="104">
        <v>178113</v>
      </c>
      <c r="H51" s="104">
        <v>40000</v>
      </c>
      <c r="I51" s="104">
        <v>65000</v>
      </c>
      <c r="J51" s="90">
        <v>18250</v>
      </c>
      <c r="K51" s="113">
        <f t="shared" si="1"/>
        <v>69273</v>
      </c>
      <c r="L51" s="113">
        <f t="shared" si="2"/>
        <v>63075</v>
      </c>
      <c r="M51" s="113">
        <f t="shared" si="3"/>
        <v>132348</v>
      </c>
      <c r="N51" s="113">
        <f t="shared" si="4"/>
        <v>6198</v>
      </c>
      <c r="O51" s="114">
        <f t="shared" ref="O51:O54" si="22">ROUND(AVERAGE(F51,H51,I51,J51),0)</f>
        <v>42063</v>
      </c>
      <c r="P51" s="114">
        <f t="shared" ref="P51:P54" si="23">ROUND(MEDIAN(F51,H51,I51,J51),0)</f>
        <v>42500</v>
      </c>
      <c r="Q51" s="114">
        <f t="shared" ref="Q51:Q54" si="24">ROUND(GEOMEAN(F51,H51,I51,J51),0)</f>
        <v>38226</v>
      </c>
      <c r="R51" s="67">
        <f t="shared" si="5"/>
        <v>39848.199999999997</v>
      </c>
      <c r="S51" s="46" t="s">
        <v>13</v>
      </c>
      <c r="T51" s="20">
        <f t="shared" si="6"/>
        <v>39848</v>
      </c>
      <c r="U51" s="54">
        <f t="shared" si="7"/>
        <v>33486</v>
      </c>
      <c r="V51" s="54">
        <f t="shared" si="8"/>
        <v>39848</v>
      </c>
      <c r="W51" s="55">
        <f t="shared" si="18"/>
        <v>3466776</v>
      </c>
      <c r="X51" s="27"/>
      <c r="Y51" s="27"/>
      <c r="Z51" s="27"/>
    </row>
    <row r="52" spans="2:26" ht="20" x14ac:dyDescent="0.2">
      <c r="B52" s="76">
        <v>40</v>
      </c>
      <c r="C52" s="79" t="s">
        <v>73</v>
      </c>
      <c r="D52" s="10" t="s">
        <v>32</v>
      </c>
      <c r="E52" s="85">
        <v>221</v>
      </c>
      <c r="F52" s="102">
        <v>55000</v>
      </c>
      <c r="G52" s="104">
        <v>154364</v>
      </c>
      <c r="H52" s="104">
        <v>35000</v>
      </c>
      <c r="I52" s="104">
        <v>48000</v>
      </c>
      <c r="J52" s="90">
        <v>13007</v>
      </c>
      <c r="K52" s="113">
        <f t="shared" si="1"/>
        <v>61074</v>
      </c>
      <c r="L52" s="113">
        <f t="shared" si="2"/>
        <v>54546</v>
      </c>
      <c r="M52" s="113">
        <f t="shared" si="3"/>
        <v>115620</v>
      </c>
      <c r="N52" s="113">
        <f t="shared" si="4"/>
        <v>6528</v>
      </c>
      <c r="O52" s="114">
        <f t="shared" si="22"/>
        <v>37752</v>
      </c>
      <c r="P52" s="114">
        <f t="shared" si="23"/>
        <v>41500</v>
      </c>
      <c r="Q52" s="114">
        <f t="shared" si="24"/>
        <v>33110</v>
      </c>
      <c r="R52" s="67">
        <f t="shared" si="5"/>
        <v>35716.400000000001</v>
      </c>
      <c r="S52" s="46" t="s">
        <v>13</v>
      </c>
      <c r="T52" s="20">
        <f t="shared" si="6"/>
        <v>35716</v>
      </c>
      <c r="U52" s="54">
        <f t="shared" si="7"/>
        <v>30013</v>
      </c>
      <c r="V52" s="54">
        <f t="shared" si="8"/>
        <v>35716</v>
      </c>
      <c r="W52" s="55">
        <f t="shared" si="18"/>
        <v>7893236</v>
      </c>
      <c r="X52" s="27"/>
      <c r="Y52" s="27"/>
      <c r="Z52" s="27"/>
    </row>
    <row r="53" spans="2:26" x14ac:dyDescent="0.2">
      <c r="B53" s="76">
        <v>41</v>
      </c>
      <c r="C53" s="79" t="s">
        <v>74</v>
      </c>
      <c r="D53" s="10" t="s">
        <v>32</v>
      </c>
      <c r="E53" s="85">
        <v>219</v>
      </c>
      <c r="F53" s="102">
        <v>75000</v>
      </c>
      <c r="G53" s="104">
        <v>202555</v>
      </c>
      <c r="H53" s="104">
        <v>65000</v>
      </c>
      <c r="I53" s="104">
        <v>97000</v>
      </c>
      <c r="J53" s="90">
        <v>37677</v>
      </c>
      <c r="K53" s="113">
        <f t="shared" si="1"/>
        <v>95446</v>
      </c>
      <c r="L53" s="113">
        <f t="shared" si="2"/>
        <v>63555</v>
      </c>
      <c r="M53" s="113">
        <f t="shared" si="3"/>
        <v>159001</v>
      </c>
      <c r="N53" s="113">
        <f t="shared" si="4"/>
        <v>31891</v>
      </c>
      <c r="O53" s="114">
        <f t="shared" si="22"/>
        <v>68669</v>
      </c>
      <c r="P53" s="114">
        <f t="shared" si="23"/>
        <v>70000</v>
      </c>
      <c r="Q53" s="114">
        <f t="shared" si="24"/>
        <v>64969</v>
      </c>
      <c r="R53" s="67">
        <f t="shared" si="5"/>
        <v>66715.199999999997</v>
      </c>
      <c r="S53" s="46" t="s">
        <v>13</v>
      </c>
      <c r="T53" s="20">
        <f t="shared" si="6"/>
        <v>66715</v>
      </c>
      <c r="U53" s="54">
        <f t="shared" si="7"/>
        <v>56063</v>
      </c>
      <c r="V53" s="54">
        <f t="shared" si="8"/>
        <v>66715</v>
      </c>
      <c r="W53" s="55">
        <f t="shared" si="18"/>
        <v>14610585</v>
      </c>
      <c r="X53" s="27"/>
      <c r="Y53" s="27"/>
      <c r="Z53" s="27"/>
    </row>
    <row r="54" spans="2:26" x14ac:dyDescent="0.2">
      <c r="B54" s="76">
        <v>42</v>
      </c>
      <c r="C54" s="79" t="s">
        <v>75</v>
      </c>
      <c r="D54" s="10" t="s">
        <v>32</v>
      </c>
      <c r="E54" s="85">
        <v>213</v>
      </c>
      <c r="F54" s="102">
        <v>98000</v>
      </c>
      <c r="G54" s="104">
        <v>255530</v>
      </c>
      <c r="H54" s="104">
        <v>90000</v>
      </c>
      <c r="I54" s="104">
        <v>117000</v>
      </c>
      <c r="J54" s="90">
        <v>45642</v>
      </c>
      <c r="K54" s="113">
        <f t="shared" si="1"/>
        <v>121234</v>
      </c>
      <c r="L54" s="113">
        <f t="shared" si="2"/>
        <v>79503</v>
      </c>
      <c r="M54" s="113">
        <f t="shared" si="3"/>
        <v>200737</v>
      </c>
      <c r="N54" s="113">
        <f t="shared" si="4"/>
        <v>41731</v>
      </c>
      <c r="O54" s="114">
        <f t="shared" si="22"/>
        <v>87661</v>
      </c>
      <c r="P54" s="114">
        <f t="shared" si="23"/>
        <v>94000</v>
      </c>
      <c r="Q54" s="114">
        <f t="shared" si="24"/>
        <v>82843</v>
      </c>
      <c r="R54" s="67">
        <f t="shared" si="5"/>
        <v>86038</v>
      </c>
      <c r="S54" s="46" t="s">
        <v>13</v>
      </c>
      <c r="T54" s="20">
        <f t="shared" si="6"/>
        <v>86038</v>
      </c>
      <c r="U54" s="54">
        <f t="shared" si="7"/>
        <v>72301</v>
      </c>
      <c r="V54" s="54">
        <f t="shared" si="8"/>
        <v>86038</v>
      </c>
      <c r="W54" s="55">
        <f t="shared" si="18"/>
        <v>18326094</v>
      </c>
      <c r="X54" s="27"/>
      <c r="Y54" s="27"/>
      <c r="Z54" s="27"/>
    </row>
    <row r="55" spans="2:26" x14ac:dyDescent="0.2">
      <c r="B55" s="76">
        <v>43</v>
      </c>
      <c r="C55" s="79" t="s">
        <v>76</v>
      </c>
      <c r="D55" s="10" t="s">
        <v>32</v>
      </c>
      <c r="E55" s="85">
        <v>224</v>
      </c>
      <c r="F55" s="102">
        <v>145000</v>
      </c>
      <c r="G55" s="104">
        <v>314739</v>
      </c>
      <c r="H55" s="104">
        <v>121500</v>
      </c>
      <c r="I55" s="104">
        <v>135000</v>
      </c>
      <c r="J55" s="90">
        <v>51426</v>
      </c>
      <c r="K55" s="113">
        <f t="shared" si="1"/>
        <v>153533</v>
      </c>
      <c r="L55" s="113">
        <f t="shared" si="2"/>
        <v>97283</v>
      </c>
      <c r="M55" s="113">
        <f t="shared" si="3"/>
        <v>250816</v>
      </c>
      <c r="N55" s="113">
        <f t="shared" si="4"/>
        <v>56250</v>
      </c>
      <c r="O55" s="114">
        <f>ROUND(AVERAGE(F55,H55,I55),0)</f>
        <v>133833</v>
      </c>
      <c r="P55" s="114">
        <f>ROUND(MEDIAN(F55,H55,I55),0)</f>
        <v>135000</v>
      </c>
      <c r="Q55" s="114">
        <f>ROUND(GEOMEAN(F55,H55,I55),0)</f>
        <v>133483</v>
      </c>
      <c r="R55" s="67">
        <f t="shared" si="5"/>
        <v>133856.4</v>
      </c>
      <c r="S55" s="46" t="s">
        <v>13</v>
      </c>
      <c r="T55" s="20">
        <f t="shared" si="6"/>
        <v>133856</v>
      </c>
      <c r="U55" s="54">
        <f t="shared" si="7"/>
        <v>112484</v>
      </c>
      <c r="V55" s="54">
        <f t="shared" si="8"/>
        <v>133856</v>
      </c>
      <c r="W55" s="55">
        <f t="shared" si="18"/>
        <v>29983744</v>
      </c>
      <c r="X55" s="27"/>
      <c r="Y55" s="27"/>
      <c r="Z55" s="27"/>
    </row>
    <row r="56" spans="2:26" x14ac:dyDescent="0.2">
      <c r="B56" s="76">
        <v>44</v>
      </c>
      <c r="C56" s="79" t="s">
        <v>77</v>
      </c>
      <c r="D56" s="10" t="s">
        <v>32</v>
      </c>
      <c r="E56" s="85">
        <v>20</v>
      </c>
      <c r="F56" s="102">
        <v>350000</v>
      </c>
      <c r="G56" s="104">
        <v>593709</v>
      </c>
      <c r="H56" s="104">
        <v>180000</v>
      </c>
      <c r="I56" s="104">
        <v>540000</v>
      </c>
      <c r="J56" s="90"/>
      <c r="K56" s="113">
        <f t="shared" si="1"/>
        <v>415927</v>
      </c>
      <c r="L56" s="113">
        <f>ROUND(_xlfn.STDEV.S(F56,G56,H56,I56,J56),0)</f>
        <v>188864</v>
      </c>
      <c r="M56" s="113">
        <f>+K56+L56</f>
        <v>604791</v>
      </c>
      <c r="N56" s="113">
        <f t="shared" si="4"/>
        <v>227063</v>
      </c>
      <c r="O56" s="114">
        <f>ROUND(AVERAGE(F56,I56,G56),0)</f>
        <v>494570</v>
      </c>
      <c r="P56" s="114">
        <f>ROUND(MEDIAN(F56,I56,G56),0)</f>
        <v>540000</v>
      </c>
      <c r="Q56" s="114">
        <f>ROUND(GEOMEAN(F56,I56,G56),0)</f>
        <v>482331</v>
      </c>
      <c r="R56" s="67">
        <f t="shared" si="5"/>
        <v>496312.6</v>
      </c>
      <c r="S56" s="46" t="s">
        <v>13</v>
      </c>
      <c r="T56" s="20">
        <f t="shared" si="6"/>
        <v>496313</v>
      </c>
      <c r="U56" s="54">
        <f t="shared" si="7"/>
        <v>417070</v>
      </c>
      <c r="V56" s="54">
        <f t="shared" si="8"/>
        <v>496313</v>
      </c>
      <c r="W56" s="55">
        <f t="shared" si="18"/>
        <v>9926260</v>
      </c>
      <c r="X56" s="27"/>
      <c r="Y56" s="27"/>
      <c r="Z56" s="27"/>
    </row>
    <row r="57" spans="2:26" x14ac:dyDescent="0.2">
      <c r="B57" s="76">
        <v>45</v>
      </c>
      <c r="C57" s="79" t="s">
        <v>78</v>
      </c>
      <c r="D57" s="10" t="s">
        <v>32</v>
      </c>
      <c r="E57" s="85">
        <v>20</v>
      </c>
      <c r="F57" s="102">
        <v>380000</v>
      </c>
      <c r="G57" s="104">
        <v>427471</v>
      </c>
      <c r="H57" s="104">
        <v>250000</v>
      </c>
      <c r="I57" s="104">
        <v>540000</v>
      </c>
      <c r="J57" s="90"/>
      <c r="K57" s="113">
        <f t="shared" si="1"/>
        <v>399368</v>
      </c>
      <c r="L57" s="113">
        <f t="shared" si="2"/>
        <v>120074</v>
      </c>
      <c r="M57" s="113">
        <f t="shared" si="3"/>
        <v>519442</v>
      </c>
      <c r="N57" s="113">
        <f t="shared" si="4"/>
        <v>279294</v>
      </c>
      <c r="O57" s="114">
        <f>ROUND(AVERAGE(F57,G57),0)</f>
        <v>403736</v>
      </c>
      <c r="P57" s="114">
        <f>ROUND(MEDIAN(F57,G57),0)</f>
        <v>403736</v>
      </c>
      <c r="Q57" s="114">
        <f>ROUND(GEOMEAN(F57,G57),0)</f>
        <v>403037</v>
      </c>
      <c r="R57" s="67">
        <f t="shared" si="5"/>
        <v>403316.6</v>
      </c>
      <c r="S57" s="46" t="s">
        <v>13</v>
      </c>
      <c r="T57" s="20">
        <f t="shared" si="6"/>
        <v>403317</v>
      </c>
      <c r="U57" s="54">
        <f t="shared" si="7"/>
        <v>338922</v>
      </c>
      <c r="V57" s="54">
        <f t="shared" si="8"/>
        <v>403317</v>
      </c>
      <c r="W57" s="55">
        <f t="shared" si="18"/>
        <v>8066340</v>
      </c>
      <c r="X57" s="27"/>
      <c r="Y57" s="27"/>
      <c r="Z57" s="27"/>
    </row>
    <row r="58" spans="2:26" x14ac:dyDescent="0.2">
      <c r="B58" s="76">
        <v>46</v>
      </c>
      <c r="C58" s="79" t="s">
        <v>79</v>
      </c>
      <c r="D58" s="10" t="s">
        <v>32</v>
      </c>
      <c r="E58" s="85">
        <v>20</v>
      </c>
      <c r="F58" s="102">
        <v>380000</v>
      </c>
      <c r="G58" s="104">
        <v>427471</v>
      </c>
      <c r="H58" s="104">
        <v>280000</v>
      </c>
      <c r="I58" s="104">
        <v>540000</v>
      </c>
      <c r="J58" s="90"/>
      <c r="K58" s="113">
        <f t="shared" si="1"/>
        <v>406868</v>
      </c>
      <c r="L58" s="113">
        <f t="shared" si="2"/>
        <v>107960</v>
      </c>
      <c r="M58" s="113">
        <f t="shared" si="3"/>
        <v>514828</v>
      </c>
      <c r="N58" s="113">
        <f t="shared" si="4"/>
        <v>298908</v>
      </c>
      <c r="O58" s="114">
        <f>ROUND(AVERAGE(F58,G58),0)</f>
        <v>403736</v>
      </c>
      <c r="P58" s="114">
        <f>ROUND(MEDIAN(F58,G58),0)</f>
        <v>403736</v>
      </c>
      <c r="Q58" s="114">
        <f>ROUND(GEOMEAN(F58,G58),0)</f>
        <v>403037</v>
      </c>
      <c r="R58" s="67">
        <f t="shared" si="5"/>
        <v>403316.6</v>
      </c>
      <c r="S58" s="46" t="s">
        <v>13</v>
      </c>
      <c r="T58" s="20">
        <f t="shared" si="6"/>
        <v>403317</v>
      </c>
      <c r="U58" s="54">
        <f t="shared" si="7"/>
        <v>338922</v>
      </c>
      <c r="V58" s="54">
        <f t="shared" si="8"/>
        <v>403317</v>
      </c>
      <c r="W58" s="55">
        <f t="shared" si="18"/>
        <v>8066340</v>
      </c>
      <c r="X58" s="27"/>
      <c r="Y58" s="27"/>
      <c r="Z58" s="27"/>
    </row>
    <row r="59" spans="2:26" x14ac:dyDescent="0.2">
      <c r="B59" s="76">
        <v>47</v>
      </c>
      <c r="C59" s="79" t="s">
        <v>80</v>
      </c>
      <c r="D59" s="10" t="s">
        <v>32</v>
      </c>
      <c r="E59" s="85">
        <v>20</v>
      </c>
      <c r="F59" s="102">
        <v>1100000</v>
      </c>
      <c r="G59" s="104">
        <v>3680998</v>
      </c>
      <c r="H59" s="104">
        <v>950000</v>
      </c>
      <c r="I59" s="104">
        <v>540000</v>
      </c>
      <c r="J59" s="90"/>
      <c r="K59" s="113">
        <f t="shared" si="1"/>
        <v>1567750</v>
      </c>
      <c r="L59" s="113">
        <f t="shared" si="2"/>
        <v>1428576</v>
      </c>
      <c r="M59" s="113">
        <f t="shared" si="3"/>
        <v>2996326</v>
      </c>
      <c r="N59" s="113">
        <f t="shared" si="4"/>
        <v>139174</v>
      </c>
      <c r="O59" s="114">
        <f>ROUND(AVERAGE(F59,H59,I59),0)</f>
        <v>863333</v>
      </c>
      <c r="P59" s="114">
        <f>ROUND(MEDIAN(F59,H59,I59),0)</f>
        <v>950000</v>
      </c>
      <c r="Q59" s="114">
        <f>ROUND(GEOMEAN(F59,H59,I59),0)</f>
        <v>826361</v>
      </c>
      <c r="R59" s="67">
        <f t="shared" si="5"/>
        <v>858483.19999999995</v>
      </c>
      <c r="S59" s="46" t="s">
        <v>13</v>
      </c>
      <c r="T59" s="20">
        <f t="shared" si="6"/>
        <v>858483</v>
      </c>
      <c r="U59" s="54">
        <f t="shared" si="7"/>
        <v>721414</v>
      </c>
      <c r="V59" s="54">
        <f t="shared" si="8"/>
        <v>858483</v>
      </c>
      <c r="W59" s="55">
        <f t="shared" si="18"/>
        <v>17169660</v>
      </c>
      <c r="X59" s="27"/>
      <c r="Y59" s="27"/>
      <c r="Z59" s="27"/>
    </row>
    <row r="60" spans="2:26" x14ac:dyDescent="0.2">
      <c r="B60" s="76">
        <v>48</v>
      </c>
      <c r="C60" s="79" t="s">
        <v>81</v>
      </c>
      <c r="D60" s="10" t="s">
        <v>32</v>
      </c>
      <c r="E60" s="85">
        <v>162</v>
      </c>
      <c r="F60" s="102">
        <v>110000</v>
      </c>
      <c r="G60" s="104">
        <v>142072</v>
      </c>
      <c r="H60" s="104">
        <v>85000</v>
      </c>
      <c r="I60" s="104">
        <v>90000</v>
      </c>
      <c r="J60" s="90"/>
      <c r="K60" s="113">
        <f t="shared" si="1"/>
        <v>106768</v>
      </c>
      <c r="L60" s="113">
        <f t="shared" si="2"/>
        <v>25896</v>
      </c>
      <c r="M60" s="113">
        <f t="shared" si="3"/>
        <v>132664</v>
      </c>
      <c r="N60" s="113">
        <f t="shared" si="4"/>
        <v>80872</v>
      </c>
      <c r="O60" s="114">
        <f>ROUND(AVERAGE(F60,H60,I60),0)</f>
        <v>95000</v>
      </c>
      <c r="P60" s="114">
        <f>ROUND(MEDIAN(F60,H60,I60),0)</f>
        <v>90000</v>
      </c>
      <c r="Q60" s="114">
        <f>ROUND(GEOMEAN(F60,H60,I60),0)</f>
        <v>94410</v>
      </c>
      <c r="R60" s="67">
        <f t="shared" si="5"/>
        <v>91882</v>
      </c>
      <c r="S60" s="46" t="s">
        <v>13</v>
      </c>
      <c r="T60" s="20">
        <f t="shared" si="6"/>
        <v>91882</v>
      </c>
      <c r="U60" s="54">
        <f t="shared" si="7"/>
        <v>77212</v>
      </c>
      <c r="V60" s="54">
        <f t="shared" si="8"/>
        <v>91882</v>
      </c>
      <c r="W60" s="55">
        <f t="shared" si="18"/>
        <v>14884884</v>
      </c>
      <c r="X60" s="27"/>
      <c r="Y60" s="27"/>
      <c r="Z60" s="27"/>
    </row>
    <row r="61" spans="2:26" x14ac:dyDescent="0.2">
      <c r="B61" s="76">
        <v>49</v>
      </c>
      <c r="C61" s="79" t="s">
        <v>82</v>
      </c>
      <c r="D61" s="10" t="s">
        <v>32</v>
      </c>
      <c r="E61" s="85">
        <v>690</v>
      </c>
      <c r="F61" s="102">
        <v>35000</v>
      </c>
      <c r="G61" s="104">
        <v>22250</v>
      </c>
      <c r="H61" s="104">
        <v>23000</v>
      </c>
      <c r="I61" s="104">
        <v>18000</v>
      </c>
      <c r="J61" s="90"/>
      <c r="K61" s="113">
        <f t="shared" si="1"/>
        <v>24563</v>
      </c>
      <c r="L61" s="113">
        <f t="shared" si="2"/>
        <v>7298</v>
      </c>
      <c r="M61" s="113">
        <f t="shared" si="3"/>
        <v>31861</v>
      </c>
      <c r="N61" s="113">
        <f t="shared" si="4"/>
        <v>17265</v>
      </c>
      <c r="O61" s="114">
        <f>ROUND(AVERAGE(G61,H61,I61),0)</f>
        <v>21083</v>
      </c>
      <c r="P61" s="114">
        <f>ROUND(MEDIAN(G61,H61,I61),0)</f>
        <v>22250</v>
      </c>
      <c r="Q61" s="114">
        <f>ROUND(GEOMEAN(G61,H61,I61),0)</f>
        <v>20963</v>
      </c>
      <c r="R61" s="67">
        <f t="shared" si="5"/>
        <v>21244.400000000001</v>
      </c>
      <c r="S61" s="46" t="s">
        <v>13</v>
      </c>
      <c r="T61" s="20">
        <f t="shared" si="6"/>
        <v>21244</v>
      </c>
      <c r="U61" s="54">
        <f t="shared" si="7"/>
        <v>17852</v>
      </c>
      <c r="V61" s="54">
        <f t="shared" si="8"/>
        <v>21244</v>
      </c>
      <c r="W61" s="55">
        <f t="shared" si="18"/>
        <v>14658360</v>
      </c>
      <c r="X61" s="27"/>
      <c r="Y61" s="27"/>
      <c r="Z61" s="27"/>
    </row>
    <row r="62" spans="2:26" x14ac:dyDescent="0.2">
      <c r="B62" s="76">
        <v>50</v>
      </c>
      <c r="C62" s="79" t="s">
        <v>83</v>
      </c>
      <c r="D62" s="10" t="s">
        <v>32</v>
      </c>
      <c r="E62" s="86">
        <v>405</v>
      </c>
      <c r="F62" s="102">
        <v>220000</v>
      </c>
      <c r="G62" s="104">
        <v>307332</v>
      </c>
      <c r="H62" s="104">
        <v>190000</v>
      </c>
      <c r="I62" s="104">
        <v>430000</v>
      </c>
      <c r="J62" s="90"/>
      <c r="K62" s="113">
        <f t="shared" si="1"/>
        <v>286833</v>
      </c>
      <c r="L62" s="113">
        <f t="shared" si="2"/>
        <v>107642</v>
      </c>
      <c r="M62" s="113">
        <f t="shared" si="3"/>
        <v>394475</v>
      </c>
      <c r="N62" s="113">
        <f t="shared" si="4"/>
        <v>179191</v>
      </c>
      <c r="O62" s="114">
        <f>ROUND(AVERAGE(F62,G62,H62),0)</f>
        <v>239111</v>
      </c>
      <c r="P62" s="114">
        <f>ROUND(MEDIAN(F62,G62,H62),0)</f>
        <v>220000</v>
      </c>
      <c r="Q62" s="114">
        <f>ROUND(GEOMEAN(F62,G62,H62),0)</f>
        <v>234204</v>
      </c>
      <c r="R62" s="67">
        <f t="shared" si="5"/>
        <v>226663</v>
      </c>
      <c r="S62" s="46" t="s">
        <v>13</v>
      </c>
      <c r="T62" s="20">
        <f t="shared" si="6"/>
        <v>226663</v>
      </c>
      <c r="U62" s="54">
        <f t="shared" si="7"/>
        <v>190473</v>
      </c>
      <c r="V62" s="54">
        <f t="shared" si="8"/>
        <v>226663</v>
      </c>
      <c r="W62" s="55">
        <f t="shared" si="18"/>
        <v>91798515</v>
      </c>
      <c r="X62" s="27"/>
      <c r="Y62" s="27"/>
      <c r="Z62" s="27"/>
    </row>
    <row r="63" spans="2:26" x14ac:dyDescent="0.2">
      <c r="B63" s="76">
        <v>51</v>
      </c>
      <c r="C63" s="79" t="s">
        <v>84</v>
      </c>
      <c r="D63" s="10" t="s">
        <v>32</v>
      </c>
      <c r="E63" s="86">
        <v>81</v>
      </c>
      <c r="F63" s="102">
        <v>380000</v>
      </c>
      <c r="G63" s="106"/>
      <c r="H63" s="104">
        <v>350000</v>
      </c>
      <c r="I63" s="104">
        <v>450000</v>
      </c>
      <c r="J63" s="90"/>
      <c r="K63" s="113">
        <f t="shared" si="1"/>
        <v>393333</v>
      </c>
      <c r="L63" s="113">
        <f t="shared" si="2"/>
        <v>51316</v>
      </c>
      <c r="M63" s="113">
        <f t="shared" si="3"/>
        <v>444649</v>
      </c>
      <c r="N63" s="113">
        <f t="shared" si="4"/>
        <v>342017</v>
      </c>
      <c r="O63" s="114">
        <f>ROUND(AVERAGE(F63,H63),0)</f>
        <v>365000</v>
      </c>
      <c r="P63" s="114">
        <f>ROUND(MEDIAN(F63,H63),0)</f>
        <v>365000</v>
      </c>
      <c r="Q63" s="114">
        <f>ROUND(GEOMEAN(F63,H63),0)</f>
        <v>364692</v>
      </c>
      <c r="R63" s="67">
        <f t="shared" si="5"/>
        <v>364815.2</v>
      </c>
      <c r="S63" s="46" t="s">
        <v>13</v>
      </c>
      <c r="T63" s="20">
        <f t="shared" si="6"/>
        <v>364815</v>
      </c>
      <c r="U63" s="54">
        <f t="shared" si="7"/>
        <v>306567</v>
      </c>
      <c r="V63" s="54">
        <f t="shared" si="8"/>
        <v>364815</v>
      </c>
      <c r="W63" s="55">
        <f t="shared" si="18"/>
        <v>29550015</v>
      </c>
      <c r="X63" s="27"/>
      <c r="Y63" s="27"/>
      <c r="Z63" s="27"/>
    </row>
    <row r="64" spans="2:26" x14ac:dyDescent="0.2">
      <c r="B64" s="76">
        <v>52</v>
      </c>
      <c r="C64" s="79" t="s">
        <v>85</v>
      </c>
      <c r="D64" s="10" t="s">
        <v>32</v>
      </c>
      <c r="E64" s="86">
        <v>108</v>
      </c>
      <c r="F64" s="102">
        <v>220000</v>
      </c>
      <c r="G64" s="104">
        <v>586725</v>
      </c>
      <c r="H64" s="104">
        <v>180000</v>
      </c>
      <c r="I64" s="104">
        <v>560000</v>
      </c>
      <c r="J64" s="90"/>
      <c r="K64" s="113">
        <f t="shared" si="1"/>
        <v>386681</v>
      </c>
      <c r="L64" s="113">
        <f t="shared" si="2"/>
        <v>216454</v>
      </c>
      <c r="M64" s="113">
        <f t="shared" si="3"/>
        <v>603135</v>
      </c>
      <c r="N64" s="113">
        <f t="shared" si="4"/>
        <v>170227</v>
      </c>
      <c r="O64" s="114">
        <f>ROUND(AVERAGE(F64,G64,H64,I64),0)</f>
        <v>386681</v>
      </c>
      <c r="P64" s="114">
        <f>ROUND(MEDIAN(F64,G64,H64,I64),0)</f>
        <v>390000</v>
      </c>
      <c r="Q64" s="114">
        <f>ROUND(GEOMEAN(F64,G64,H64,I64),0)</f>
        <v>337738</v>
      </c>
      <c r="R64" s="67">
        <f t="shared" si="5"/>
        <v>357979</v>
      </c>
      <c r="S64" s="46" t="s">
        <v>13</v>
      </c>
      <c r="T64" s="20">
        <f t="shared" si="6"/>
        <v>357979</v>
      </c>
      <c r="U64" s="54">
        <f t="shared" si="7"/>
        <v>300823</v>
      </c>
      <c r="V64" s="54">
        <f t="shared" si="8"/>
        <v>357979</v>
      </c>
      <c r="W64" s="55">
        <f t="shared" si="18"/>
        <v>38661732</v>
      </c>
      <c r="X64" s="27"/>
      <c r="Y64" s="27"/>
      <c r="Z64" s="27"/>
    </row>
    <row r="65" spans="2:26" x14ac:dyDescent="0.2">
      <c r="B65" s="76">
        <v>53</v>
      </c>
      <c r="C65" s="79" t="s">
        <v>86</v>
      </c>
      <c r="D65" s="10" t="s">
        <v>32</v>
      </c>
      <c r="E65" s="86">
        <v>540</v>
      </c>
      <c r="F65" s="102">
        <v>85000</v>
      </c>
      <c r="G65" s="104">
        <v>199567</v>
      </c>
      <c r="H65" s="104">
        <v>160000</v>
      </c>
      <c r="I65" s="104">
        <v>255000</v>
      </c>
      <c r="J65" s="90"/>
      <c r="K65" s="113">
        <f t="shared" si="1"/>
        <v>174892</v>
      </c>
      <c r="L65" s="113">
        <f t="shared" si="2"/>
        <v>71481</v>
      </c>
      <c r="M65" s="113">
        <f t="shared" si="3"/>
        <v>246373</v>
      </c>
      <c r="N65" s="113">
        <f t="shared" si="4"/>
        <v>103411</v>
      </c>
      <c r="O65" s="114">
        <f>ROUND(AVERAGE(G65,H65),0)</f>
        <v>179784</v>
      </c>
      <c r="P65" s="114">
        <f>ROUND(MEDIAN(G65,H65),0)</f>
        <v>179784</v>
      </c>
      <c r="Q65" s="114">
        <f>ROUND(GEOMEAN(G65,H65),0)</f>
        <v>178692</v>
      </c>
      <c r="R65" s="67">
        <f t="shared" si="5"/>
        <v>179128.8</v>
      </c>
      <c r="S65" s="46" t="s">
        <v>13</v>
      </c>
      <c r="T65" s="20">
        <f t="shared" si="6"/>
        <v>179129</v>
      </c>
      <c r="U65" s="54">
        <f t="shared" si="7"/>
        <v>150529</v>
      </c>
      <c r="V65" s="54">
        <f t="shared" si="8"/>
        <v>179129</v>
      </c>
      <c r="W65" s="55">
        <f t="shared" si="18"/>
        <v>96729660</v>
      </c>
      <c r="X65" s="27"/>
      <c r="Y65" s="27"/>
      <c r="Z65" s="27"/>
    </row>
    <row r="66" spans="2:26" x14ac:dyDescent="0.2">
      <c r="B66" s="76">
        <v>54</v>
      </c>
      <c r="C66" s="79" t="s">
        <v>87</v>
      </c>
      <c r="D66" s="10" t="s">
        <v>32</v>
      </c>
      <c r="E66" s="86">
        <v>945</v>
      </c>
      <c r="F66" s="102">
        <v>320000</v>
      </c>
      <c r="G66" s="106"/>
      <c r="H66" s="104">
        <v>350000</v>
      </c>
      <c r="I66" s="104">
        <v>610000</v>
      </c>
      <c r="J66" s="90"/>
      <c r="K66" s="113">
        <f t="shared" si="1"/>
        <v>426667</v>
      </c>
      <c r="L66" s="113">
        <f t="shared" si="2"/>
        <v>159478</v>
      </c>
      <c r="M66" s="113">
        <f t="shared" si="3"/>
        <v>586145</v>
      </c>
      <c r="N66" s="113">
        <f t="shared" si="4"/>
        <v>267189</v>
      </c>
      <c r="O66" s="114">
        <f>ROUND(AVERAGE(F66,H66),0)</f>
        <v>335000</v>
      </c>
      <c r="P66" s="114">
        <f>ROUND(MEDIAN(F66,H66),0)</f>
        <v>335000</v>
      </c>
      <c r="Q66" s="114">
        <f>ROUND(GEOMEAN(F66,H66),0)</f>
        <v>334664</v>
      </c>
      <c r="R66" s="67">
        <f t="shared" si="5"/>
        <v>334798.40000000002</v>
      </c>
      <c r="S66" s="46" t="s">
        <v>13</v>
      </c>
      <c r="T66" s="20">
        <f t="shared" si="6"/>
        <v>334798</v>
      </c>
      <c r="U66" s="54">
        <f t="shared" si="7"/>
        <v>281343</v>
      </c>
      <c r="V66" s="54">
        <f t="shared" si="8"/>
        <v>334798</v>
      </c>
      <c r="W66" s="55">
        <f t="shared" si="18"/>
        <v>316384110</v>
      </c>
      <c r="X66" s="27"/>
      <c r="Y66" s="27"/>
      <c r="Z66" s="27"/>
    </row>
    <row r="67" spans="2:26" s="11" customFormat="1" ht="14.65" customHeight="1" thickBot="1" x14ac:dyDescent="0.3">
      <c r="B67" s="36"/>
      <c r="C67" s="37"/>
      <c r="D67" s="38"/>
      <c r="E67" s="87">
        <f>SUM(E13:E66)</f>
        <v>23831</v>
      </c>
      <c r="F67" s="92"/>
      <c r="G67" s="92"/>
      <c r="H67" s="92"/>
      <c r="I67" s="92"/>
      <c r="J67" s="111"/>
      <c r="K67" s="93"/>
      <c r="L67" s="93"/>
      <c r="M67" s="93"/>
      <c r="N67" s="93"/>
      <c r="O67" s="50"/>
      <c r="P67" s="50"/>
      <c r="Q67" s="51"/>
      <c r="R67" s="53"/>
      <c r="S67" s="37"/>
      <c r="T67" s="37"/>
      <c r="U67" s="63"/>
      <c r="V67" s="63"/>
      <c r="W67" s="64">
        <f>SUM(W13:W66)</f>
        <v>1661520216</v>
      </c>
      <c r="X67" s="68"/>
    </row>
    <row r="68" spans="2:26" s="11" customFormat="1" x14ac:dyDescent="0.2">
      <c r="B68" s="30"/>
      <c r="D68" s="32"/>
      <c r="E68" s="12"/>
      <c r="F68" s="12"/>
      <c r="G68" s="12"/>
      <c r="H68" s="12"/>
      <c r="I68" s="12"/>
      <c r="J68" s="12"/>
      <c r="K68" s="12"/>
      <c r="L68" s="12"/>
      <c r="M68" s="12"/>
      <c r="N68" s="12"/>
      <c r="O68" s="28"/>
      <c r="P68" s="28"/>
      <c r="Q68" s="29"/>
      <c r="U68" s="15"/>
      <c r="V68" s="15"/>
      <c r="W68" s="19"/>
      <c r="X68" s="19"/>
    </row>
    <row r="69" spans="2:26" s="11" customFormat="1" x14ac:dyDescent="0.2">
      <c r="B69" s="30"/>
      <c r="D69" s="32"/>
      <c r="E69" s="12"/>
      <c r="F69" s="12"/>
      <c r="G69" s="12"/>
      <c r="H69" s="12"/>
      <c r="I69" s="12"/>
      <c r="J69" s="12"/>
      <c r="K69" s="12"/>
      <c r="L69" s="12"/>
      <c r="M69" s="12"/>
      <c r="N69" s="12"/>
      <c r="O69" s="44"/>
      <c r="Q69" s="32"/>
      <c r="R69" s="12"/>
      <c r="S69" s="44"/>
      <c r="U69" s="32"/>
      <c r="V69" s="12"/>
      <c r="W69" s="44"/>
      <c r="X69" s="32"/>
    </row>
    <row r="70" spans="2:26" s="11" customFormat="1" x14ac:dyDescent="0.2">
      <c r="B70" s="30"/>
      <c r="D70" s="32"/>
      <c r="E70" s="12"/>
      <c r="F70" s="12"/>
      <c r="G70" s="12"/>
      <c r="H70" s="12"/>
      <c r="I70" s="12"/>
      <c r="J70" s="12"/>
      <c r="K70" s="12"/>
      <c r="L70" s="12"/>
      <c r="M70" s="12"/>
      <c r="N70" s="12"/>
      <c r="O70" s="44"/>
      <c r="Q70" s="32"/>
      <c r="R70" s="12"/>
      <c r="S70" s="44"/>
      <c r="U70" s="32"/>
      <c r="V70" s="12"/>
      <c r="W70" s="44"/>
      <c r="X70" s="32"/>
    </row>
    <row r="71" spans="2:26" s="11" customFormat="1" x14ac:dyDescent="0.2">
      <c r="B71" s="30"/>
      <c r="D71" s="32"/>
      <c r="E71" s="12"/>
      <c r="F71" s="12"/>
      <c r="G71" s="12"/>
      <c r="H71" s="12"/>
      <c r="I71" s="12"/>
      <c r="J71" s="115"/>
      <c r="K71" s="12"/>
      <c r="L71" s="12"/>
      <c r="M71" s="12"/>
      <c r="N71" s="12"/>
      <c r="O71" s="44"/>
      <c r="Q71" s="32"/>
      <c r="R71" s="12"/>
      <c r="S71" s="44"/>
      <c r="U71" s="32"/>
      <c r="V71" s="12"/>
      <c r="W71" s="44"/>
      <c r="X71" s="32"/>
    </row>
    <row r="72" spans="2:26" s="11" customFormat="1" x14ac:dyDescent="0.2">
      <c r="B72" s="30"/>
      <c r="D72" s="32"/>
      <c r="E72" s="12"/>
      <c r="F72" s="12"/>
      <c r="G72" s="12"/>
      <c r="H72" s="12"/>
      <c r="I72" s="12"/>
      <c r="J72" s="12"/>
      <c r="K72" s="12"/>
      <c r="L72" s="12"/>
      <c r="M72" s="12"/>
      <c r="N72" s="12"/>
      <c r="O72" s="44"/>
      <c r="Q72" s="32"/>
      <c r="R72" s="12"/>
      <c r="S72" s="44"/>
      <c r="U72" s="32"/>
      <c r="V72" s="12"/>
      <c r="W72" s="44"/>
      <c r="X72" s="32"/>
    </row>
    <row r="73" spans="2:26" s="11" customFormat="1" x14ac:dyDescent="0.2">
      <c r="B73" s="30"/>
      <c r="D73" s="32"/>
      <c r="E73" s="12"/>
      <c r="F73" s="12"/>
      <c r="G73" s="12"/>
      <c r="H73" s="12"/>
      <c r="I73" s="12"/>
      <c r="J73" s="12"/>
      <c r="K73" s="12"/>
      <c r="L73" s="12"/>
      <c r="M73" s="12"/>
      <c r="N73" s="12"/>
      <c r="O73" s="44"/>
      <c r="Q73" s="32"/>
      <c r="R73" s="12"/>
      <c r="S73" s="44"/>
      <c r="U73" s="32"/>
      <c r="V73" s="12"/>
      <c r="W73" s="44"/>
      <c r="X73" s="32"/>
    </row>
    <row r="74" spans="2:26" s="11" customFormat="1" x14ac:dyDescent="0.2">
      <c r="B74" s="30"/>
      <c r="D74" s="32"/>
      <c r="E74" s="12"/>
      <c r="F74" s="12"/>
      <c r="G74" s="12"/>
      <c r="H74" s="12"/>
      <c r="I74" s="12"/>
      <c r="J74" s="12"/>
      <c r="K74" s="12"/>
      <c r="L74" s="12"/>
      <c r="M74" s="12"/>
      <c r="N74" s="12"/>
      <c r="O74" s="44"/>
      <c r="Q74" s="32"/>
      <c r="R74" s="12"/>
      <c r="S74" s="44"/>
      <c r="U74" s="32"/>
      <c r="V74" s="12"/>
      <c r="W74" s="44"/>
      <c r="X74" s="32"/>
    </row>
    <row r="75" spans="2:26" s="11" customFormat="1" x14ac:dyDescent="0.2">
      <c r="B75" s="31"/>
      <c r="D75" s="32"/>
      <c r="E75" s="12"/>
      <c r="F75" s="12"/>
      <c r="G75" s="12"/>
      <c r="H75" s="12"/>
      <c r="I75" s="12"/>
      <c r="J75" s="12"/>
      <c r="K75" s="12"/>
      <c r="L75" s="12"/>
      <c r="M75" s="12"/>
      <c r="N75" s="12"/>
      <c r="O75" s="44"/>
      <c r="Q75" s="32"/>
      <c r="R75" s="12"/>
      <c r="S75" s="44"/>
      <c r="U75" s="32"/>
      <c r="V75" s="12"/>
      <c r="W75" s="44"/>
      <c r="X75" s="32"/>
    </row>
    <row r="76" spans="2:26" s="11" customFormat="1" x14ac:dyDescent="0.2">
      <c r="B76" s="30"/>
      <c r="D76" s="32"/>
      <c r="E76" s="12"/>
      <c r="F76" s="12"/>
      <c r="G76" s="12"/>
      <c r="H76" s="12"/>
      <c r="I76" s="12"/>
      <c r="J76" s="12"/>
      <c r="K76" s="12"/>
      <c r="L76" s="12"/>
      <c r="M76" s="12"/>
      <c r="N76" s="12"/>
      <c r="O76" s="44"/>
      <c r="Q76" s="32"/>
      <c r="R76" s="12"/>
      <c r="S76" s="44"/>
      <c r="U76" s="32"/>
      <c r="V76" s="12"/>
      <c r="W76" s="44"/>
      <c r="X76" s="32"/>
    </row>
    <row r="77" spans="2:26" s="11" customFormat="1" ht="14" x14ac:dyDescent="0.3">
      <c r="B77" s="30"/>
      <c r="C77" s="18"/>
      <c r="D77" s="32"/>
      <c r="E77" s="12"/>
      <c r="F77" s="12"/>
      <c r="G77" s="12"/>
      <c r="H77" s="12"/>
      <c r="I77" s="12"/>
      <c r="J77" s="12"/>
      <c r="K77" s="12"/>
      <c r="L77" s="12"/>
      <c r="M77" s="12"/>
      <c r="N77" s="12"/>
      <c r="O77" s="44"/>
      <c r="Q77" s="32"/>
      <c r="R77" s="12"/>
      <c r="S77" s="44"/>
      <c r="U77" s="32"/>
      <c r="V77" s="12"/>
      <c r="W77" s="44"/>
      <c r="X77" s="32"/>
    </row>
    <row r="78" spans="2:26" s="11" customFormat="1" x14ac:dyDescent="0.2">
      <c r="B78" s="31"/>
      <c r="D78" s="32"/>
      <c r="E78" s="12"/>
      <c r="F78" s="12"/>
      <c r="G78" s="12"/>
      <c r="H78" s="12"/>
      <c r="I78" s="12"/>
      <c r="J78" s="12"/>
      <c r="K78" s="12"/>
      <c r="L78" s="12"/>
      <c r="M78" s="12"/>
      <c r="N78" s="12"/>
      <c r="O78" s="44"/>
      <c r="Q78" s="32"/>
      <c r="R78" s="12"/>
      <c r="S78" s="44"/>
      <c r="U78" s="32"/>
      <c r="V78" s="12"/>
      <c r="W78" s="44"/>
      <c r="X78" s="32"/>
    </row>
    <row r="79" spans="2:26" s="11" customFormat="1" x14ac:dyDescent="0.2">
      <c r="B79" s="30"/>
      <c r="D79" s="32"/>
      <c r="E79" s="12"/>
      <c r="F79" s="12"/>
      <c r="G79" s="12"/>
      <c r="H79" s="12"/>
      <c r="I79" s="12"/>
      <c r="J79" s="12"/>
      <c r="K79" s="12"/>
      <c r="L79" s="12"/>
      <c r="M79" s="12"/>
      <c r="N79" s="12"/>
      <c r="O79" s="44"/>
      <c r="Q79" s="32"/>
      <c r="R79" s="12"/>
      <c r="S79" s="44"/>
      <c r="U79" s="32"/>
      <c r="V79" s="12"/>
      <c r="W79" s="44"/>
      <c r="X79" s="32"/>
    </row>
    <row r="80" spans="2:26" s="11" customFormat="1" x14ac:dyDescent="0.2">
      <c r="B80" s="30"/>
      <c r="D80" s="32"/>
      <c r="E80" s="12"/>
      <c r="F80" s="12"/>
      <c r="G80" s="12"/>
      <c r="H80" s="12"/>
      <c r="I80" s="12"/>
      <c r="J80" s="12"/>
      <c r="K80" s="12"/>
      <c r="L80" s="12"/>
      <c r="M80" s="12"/>
      <c r="N80" s="12"/>
      <c r="O80" s="44"/>
      <c r="Q80" s="32"/>
      <c r="R80" s="12"/>
      <c r="S80" s="44"/>
      <c r="U80" s="32"/>
      <c r="V80" s="12"/>
      <c r="W80" s="44"/>
      <c r="X80" s="32"/>
    </row>
    <row r="81" spans="2:24" s="11" customFormat="1" x14ac:dyDescent="0.2">
      <c r="B81" s="31"/>
      <c r="D81" s="32"/>
      <c r="E81" s="12"/>
      <c r="F81" s="12"/>
      <c r="G81" s="12"/>
      <c r="H81" s="12"/>
      <c r="I81" s="12"/>
      <c r="J81" s="12"/>
      <c r="K81" s="12"/>
      <c r="L81" s="12"/>
      <c r="M81" s="12"/>
      <c r="N81" s="12"/>
      <c r="O81" s="44"/>
      <c r="Q81" s="32"/>
      <c r="R81" s="12"/>
      <c r="S81" s="44"/>
      <c r="U81" s="32"/>
      <c r="V81" s="12"/>
      <c r="W81" s="44"/>
      <c r="X81" s="32"/>
    </row>
    <row r="82" spans="2:24" s="11" customFormat="1" x14ac:dyDescent="0.2">
      <c r="B82" s="30"/>
      <c r="D82" s="32"/>
      <c r="E82" s="12"/>
      <c r="F82" s="12"/>
      <c r="G82" s="12"/>
      <c r="H82" s="12"/>
      <c r="I82" s="12"/>
      <c r="J82" s="12"/>
      <c r="K82" s="12"/>
      <c r="L82" s="12"/>
      <c r="M82" s="12"/>
      <c r="N82" s="12"/>
      <c r="O82" s="44"/>
      <c r="Q82" s="32"/>
      <c r="R82" s="12"/>
      <c r="S82" s="44"/>
      <c r="U82" s="32"/>
      <c r="V82" s="12"/>
      <c r="W82" s="44"/>
      <c r="X82" s="32"/>
    </row>
    <row r="83" spans="2:24" s="11" customFormat="1" x14ac:dyDescent="0.2">
      <c r="B83" s="30"/>
      <c r="D83" s="32"/>
      <c r="E83" s="12"/>
      <c r="F83" s="12"/>
      <c r="G83" s="12"/>
      <c r="H83" s="12"/>
      <c r="I83" s="12"/>
      <c r="J83" s="12"/>
      <c r="K83" s="12"/>
      <c r="L83" s="12"/>
      <c r="M83" s="12"/>
      <c r="N83" s="12"/>
      <c r="O83" s="44"/>
      <c r="Q83" s="32"/>
      <c r="R83" s="12"/>
      <c r="S83" s="44"/>
      <c r="U83" s="32"/>
      <c r="V83" s="12"/>
      <c r="W83" s="44"/>
      <c r="X83" s="32"/>
    </row>
    <row r="84" spans="2:24" s="11" customFormat="1" x14ac:dyDescent="0.2">
      <c r="B84" s="31"/>
      <c r="D84" s="32"/>
      <c r="E84" s="12"/>
      <c r="F84" s="12"/>
      <c r="G84" s="12"/>
      <c r="H84" s="12"/>
      <c r="I84" s="12"/>
      <c r="J84" s="12"/>
      <c r="K84" s="12"/>
      <c r="L84" s="12"/>
      <c r="M84" s="12"/>
      <c r="N84" s="12"/>
      <c r="O84" s="44"/>
      <c r="Q84" s="32"/>
      <c r="R84" s="12"/>
      <c r="S84" s="44"/>
      <c r="U84" s="32"/>
      <c r="V84" s="12"/>
      <c r="W84" s="44"/>
      <c r="X84" s="32"/>
    </row>
    <row r="85" spans="2:24" s="11" customFormat="1" x14ac:dyDescent="0.2">
      <c r="B85" s="30"/>
      <c r="D85" s="32"/>
      <c r="E85" s="12"/>
      <c r="F85" s="12"/>
      <c r="G85" s="12"/>
      <c r="H85" s="12"/>
      <c r="I85" s="12"/>
      <c r="J85" s="12"/>
      <c r="K85" s="12"/>
      <c r="L85" s="12"/>
      <c r="M85" s="12"/>
      <c r="N85" s="12"/>
      <c r="O85" s="44"/>
      <c r="Q85" s="32"/>
      <c r="R85" s="12"/>
      <c r="S85" s="44"/>
      <c r="U85" s="32"/>
      <c r="V85" s="12"/>
      <c r="W85" s="44"/>
      <c r="X85" s="32"/>
    </row>
    <row r="86" spans="2:24" s="11" customFormat="1" x14ac:dyDescent="0.2">
      <c r="B86" s="30"/>
      <c r="D86" s="32"/>
      <c r="E86" s="12"/>
      <c r="F86" s="12"/>
      <c r="G86" s="12"/>
      <c r="H86" s="12"/>
      <c r="I86" s="12"/>
      <c r="J86" s="12"/>
      <c r="K86" s="12"/>
      <c r="L86" s="12"/>
      <c r="M86" s="12"/>
      <c r="N86" s="12"/>
      <c r="O86" s="44"/>
      <c r="Q86" s="32"/>
      <c r="R86" s="12"/>
      <c r="S86" s="44"/>
      <c r="U86" s="32"/>
      <c r="V86" s="12"/>
      <c r="W86" s="44"/>
      <c r="X86" s="32"/>
    </row>
    <row r="87" spans="2:24" s="11" customFormat="1" x14ac:dyDescent="0.2">
      <c r="B87" s="31"/>
      <c r="D87" s="32"/>
      <c r="E87" s="12"/>
      <c r="F87" s="12"/>
      <c r="G87" s="12"/>
      <c r="H87" s="12"/>
      <c r="I87" s="12"/>
      <c r="J87" s="12"/>
      <c r="K87" s="12"/>
      <c r="L87" s="12"/>
      <c r="M87" s="12"/>
      <c r="N87" s="12"/>
      <c r="O87" s="44"/>
      <c r="Q87" s="32"/>
      <c r="R87" s="12"/>
      <c r="S87" s="44"/>
      <c r="U87" s="32"/>
      <c r="V87" s="12"/>
      <c r="W87" s="44"/>
      <c r="X87" s="32"/>
    </row>
    <row r="88" spans="2:24" s="11" customFormat="1" x14ac:dyDescent="0.2">
      <c r="B88" s="30"/>
      <c r="D88" s="32"/>
      <c r="E88" s="12"/>
      <c r="F88" s="12"/>
      <c r="G88" s="12"/>
      <c r="H88" s="12"/>
      <c r="I88" s="12"/>
      <c r="J88" s="12"/>
      <c r="K88" s="12"/>
      <c r="L88" s="12"/>
      <c r="M88" s="12"/>
      <c r="N88" s="12"/>
      <c r="O88" s="44"/>
      <c r="Q88" s="32"/>
      <c r="R88" s="12"/>
      <c r="S88" s="44"/>
      <c r="U88" s="32"/>
      <c r="V88" s="12"/>
      <c r="W88" s="44"/>
      <c r="X88" s="32"/>
    </row>
    <row r="89" spans="2:24" s="11" customFormat="1" x14ac:dyDescent="0.2">
      <c r="B89" s="30"/>
      <c r="D89" s="32"/>
      <c r="E89" s="12"/>
      <c r="F89" s="12"/>
      <c r="G89" s="12"/>
      <c r="H89" s="12"/>
      <c r="I89" s="12"/>
      <c r="J89" s="12"/>
      <c r="K89" s="12"/>
      <c r="L89" s="12"/>
      <c r="M89" s="12"/>
      <c r="N89" s="12"/>
      <c r="O89" s="44"/>
      <c r="Q89" s="32"/>
      <c r="R89" s="12"/>
      <c r="S89" s="44"/>
      <c r="U89" s="32"/>
      <c r="V89" s="12"/>
      <c r="W89" s="44"/>
      <c r="X89" s="32"/>
    </row>
    <row r="90" spans="2:24" s="11" customFormat="1" x14ac:dyDescent="0.2">
      <c r="B90" s="31"/>
      <c r="D90" s="32"/>
      <c r="E90" s="12"/>
      <c r="F90" s="12"/>
      <c r="G90" s="12"/>
      <c r="H90" s="12"/>
      <c r="I90" s="12"/>
      <c r="J90" s="12"/>
      <c r="K90" s="12"/>
      <c r="L90" s="12"/>
      <c r="M90" s="12"/>
      <c r="N90" s="12"/>
      <c r="U90" s="15"/>
      <c r="V90" s="15"/>
    </row>
    <row r="91" spans="2:24" s="11" customFormat="1" x14ac:dyDescent="0.2">
      <c r="B91" s="30"/>
      <c r="D91" s="32"/>
      <c r="E91" s="12"/>
      <c r="F91" s="12"/>
      <c r="G91" s="12"/>
      <c r="H91" s="12"/>
      <c r="I91" s="12"/>
      <c r="J91" s="12"/>
      <c r="K91" s="12"/>
      <c r="L91" s="12"/>
      <c r="M91" s="12"/>
      <c r="N91" s="12"/>
      <c r="U91" s="15"/>
      <c r="V91" s="15"/>
    </row>
    <row r="92" spans="2:24" s="11" customFormat="1" x14ac:dyDescent="0.2">
      <c r="B92" s="30"/>
      <c r="D92" s="32"/>
      <c r="E92" s="12"/>
      <c r="F92" s="12"/>
      <c r="G92" s="12"/>
      <c r="H92" s="12"/>
      <c r="I92" s="12"/>
      <c r="J92" s="12"/>
      <c r="K92" s="12"/>
      <c r="L92" s="12"/>
      <c r="M92" s="12"/>
      <c r="N92" s="12"/>
      <c r="U92" s="15"/>
      <c r="V92" s="15"/>
    </row>
    <row r="93" spans="2:24" s="11" customFormat="1" x14ac:dyDescent="0.2">
      <c r="B93" s="31"/>
      <c r="D93" s="32"/>
      <c r="E93" s="12"/>
      <c r="F93" s="12"/>
      <c r="G93" s="12"/>
      <c r="H93" s="12"/>
      <c r="I93" s="12"/>
      <c r="J93" s="12"/>
      <c r="K93" s="12"/>
      <c r="L93" s="12"/>
      <c r="M93" s="12"/>
      <c r="N93" s="12"/>
      <c r="U93" s="15"/>
      <c r="V93" s="15"/>
    </row>
    <row r="94" spans="2:24" s="11" customFormat="1" x14ac:dyDescent="0.2">
      <c r="B94" s="30"/>
      <c r="D94" s="32"/>
      <c r="E94" s="12"/>
      <c r="F94" s="12"/>
      <c r="G94" s="12"/>
      <c r="H94" s="12"/>
      <c r="I94" s="12"/>
      <c r="J94" s="12"/>
      <c r="K94" s="12"/>
      <c r="L94" s="12"/>
      <c r="M94" s="12"/>
      <c r="N94" s="12"/>
      <c r="U94" s="15"/>
      <c r="V94" s="15"/>
    </row>
    <row r="95" spans="2:24" s="11" customFormat="1" x14ac:dyDescent="0.2">
      <c r="B95" s="30"/>
      <c r="D95" s="32"/>
      <c r="E95" s="12"/>
      <c r="F95" s="12"/>
      <c r="G95" s="12"/>
      <c r="H95" s="12"/>
      <c r="I95" s="12"/>
      <c r="J95" s="12"/>
      <c r="K95" s="12"/>
      <c r="L95" s="12"/>
      <c r="M95" s="12"/>
      <c r="N95" s="12"/>
      <c r="U95" s="15"/>
      <c r="V95" s="15"/>
    </row>
    <row r="96" spans="2:24" s="11" customFormat="1" x14ac:dyDescent="0.2">
      <c r="B96" s="31"/>
      <c r="D96" s="32"/>
      <c r="E96" s="12"/>
      <c r="F96" s="12"/>
      <c r="G96" s="12"/>
      <c r="H96" s="12"/>
      <c r="I96" s="12"/>
      <c r="J96" s="12"/>
      <c r="K96" s="12"/>
      <c r="L96" s="12"/>
      <c r="M96" s="12"/>
      <c r="N96" s="12"/>
      <c r="U96" s="15"/>
      <c r="V96" s="15"/>
    </row>
    <row r="97" spans="2:22" s="11" customFormat="1" x14ac:dyDescent="0.2">
      <c r="B97" s="30"/>
      <c r="D97" s="32"/>
      <c r="E97" s="12"/>
      <c r="F97" s="12"/>
      <c r="G97" s="12"/>
      <c r="H97" s="12"/>
      <c r="I97" s="12"/>
      <c r="J97" s="12"/>
      <c r="K97" s="12"/>
      <c r="L97" s="12"/>
      <c r="M97" s="12"/>
      <c r="N97" s="12"/>
      <c r="U97" s="15"/>
      <c r="V97" s="15"/>
    </row>
    <row r="98" spans="2:22" s="11" customFormat="1" x14ac:dyDescent="0.2">
      <c r="B98" s="30"/>
      <c r="D98" s="32"/>
      <c r="E98" s="12"/>
      <c r="F98" s="12"/>
      <c r="G98" s="12"/>
      <c r="H98" s="12"/>
      <c r="I98" s="12"/>
      <c r="J98" s="12"/>
      <c r="K98" s="12"/>
      <c r="L98" s="12"/>
      <c r="M98" s="12"/>
      <c r="N98" s="12"/>
      <c r="U98" s="15"/>
      <c r="V98" s="15"/>
    </row>
    <row r="99" spans="2:22" s="11" customFormat="1" x14ac:dyDescent="0.2">
      <c r="B99" s="31"/>
      <c r="D99" s="32"/>
      <c r="E99" s="12"/>
      <c r="F99" s="12"/>
      <c r="G99" s="12"/>
      <c r="H99" s="12"/>
      <c r="I99" s="12"/>
      <c r="J99" s="12"/>
      <c r="K99" s="12"/>
      <c r="L99" s="12"/>
      <c r="M99" s="12"/>
      <c r="N99" s="12"/>
      <c r="U99" s="15"/>
      <c r="V99" s="15"/>
    </row>
    <row r="100" spans="2:22" s="11" customFormat="1" x14ac:dyDescent="0.2">
      <c r="B100" s="30"/>
      <c r="D100" s="32"/>
      <c r="E100" s="12"/>
      <c r="F100" s="12"/>
      <c r="G100" s="12"/>
      <c r="H100" s="12"/>
      <c r="I100" s="12"/>
      <c r="J100" s="12"/>
      <c r="K100" s="12"/>
      <c r="L100" s="12"/>
      <c r="M100" s="12"/>
      <c r="N100" s="12"/>
      <c r="U100" s="15"/>
      <c r="V100" s="15"/>
    </row>
    <row r="101" spans="2:22" s="11" customFormat="1" x14ac:dyDescent="0.2">
      <c r="B101" s="30"/>
      <c r="D101" s="32"/>
      <c r="E101" s="12"/>
      <c r="F101" s="12"/>
      <c r="G101" s="12"/>
      <c r="H101" s="12"/>
      <c r="I101" s="12"/>
      <c r="J101" s="12"/>
      <c r="K101" s="12"/>
      <c r="L101" s="12"/>
      <c r="M101" s="12"/>
      <c r="N101" s="12"/>
      <c r="U101" s="15"/>
      <c r="V101" s="15"/>
    </row>
    <row r="102" spans="2:22" s="11" customFormat="1" x14ac:dyDescent="0.2">
      <c r="B102" s="31"/>
      <c r="D102" s="32"/>
      <c r="E102" s="12"/>
      <c r="F102" s="12"/>
      <c r="G102" s="12"/>
      <c r="H102" s="12"/>
      <c r="I102" s="12"/>
      <c r="J102" s="12"/>
      <c r="K102" s="12"/>
      <c r="L102" s="12"/>
      <c r="M102" s="12"/>
      <c r="N102" s="12"/>
      <c r="U102" s="15"/>
      <c r="V102" s="15"/>
    </row>
    <row r="103" spans="2:22" s="11" customFormat="1" x14ac:dyDescent="0.2">
      <c r="B103" s="30"/>
      <c r="D103" s="32"/>
      <c r="E103" s="12"/>
      <c r="F103" s="12"/>
      <c r="G103" s="12"/>
      <c r="H103" s="12"/>
      <c r="I103" s="12"/>
      <c r="J103" s="12"/>
      <c r="K103" s="12"/>
      <c r="L103" s="12"/>
      <c r="M103" s="12"/>
      <c r="N103" s="12"/>
      <c r="U103" s="15"/>
      <c r="V103" s="15"/>
    </row>
    <row r="104" spans="2:22" s="11" customFormat="1" x14ac:dyDescent="0.2">
      <c r="B104" s="30"/>
      <c r="D104" s="32"/>
      <c r="E104" s="12"/>
      <c r="F104" s="12"/>
      <c r="G104" s="12"/>
      <c r="H104" s="12"/>
      <c r="I104" s="12"/>
      <c r="J104" s="12"/>
      <c r="K104" s="12"/>
      <c r="L104" s="12"/>
      <c r="M104" s="12"/>
      <c r="N104" s="12"/>
      <c r="U104" s="15"/>
      <c r="V104" s="15"/>
    </row>
    <row r="105" spans="2:22" s="11" customFormat="1" x14ac:dyDescent="0.2">
      <c r="B105" s="31"/>
      <c r="D105" s="32"/>
      <c r="E105" s="12"/>
      <c r="F105" s="12"/>
      <c r="G105" s="12"/>
      <c r="H105" s="12"/>
      <c r="I105" s="12"/>
      <c r="J105" s="12"/>
      <c r="K105" s="12"/>
      <c r="L105" s="12"/>
      <c r="M105" s="12"/>
      <c r="N105" s="12"/>
      <c r="U105" s="15"/>
      <c r="V105" s="15"/>
    </row>
    <row r="106" spans="2:22" s="11" customFormat="1" x14ac:dyDescent="0.2">
      <c r="B106" s="30"/>
      <c r="D106" s="32"/>
      <c r="E106" s="12"/>
      <c r="F106" s="12"/>
      <c r="G106" s="12"/>
      <c r="H106" s="12"/>
      <c r="I106" s="12"/>
      <c r="J106" s="12"/>
      <c r="K106" s="12"/>
      <c r="L106" s="12"/>
      <c r="M106" s="12"/>
      <c r="N106" s="12"/>
      <c r="U106" s="15"/>
      <c r="V106" s="15"/>
    </row>
    <row r="107" spans="2:22" s="11" customFormat="1" x14ac:dyDescent="0.2">
      <c r="D107" s="32"/>
      <c r="E107" s="12"/>
      <c r="F107" s="12"/>
      <c r="G107" s="12"/>
      <c r="H107" s="12"/>
      <c r="I107" s="12"/>
      <c r="J107" s="12"/>
      <c r="K107" s="12"/>
      <c r="L107" s="12"/>
      <c r="M107" s="12"/>
      <c r="N107" s="12"/>
      <c r="U107" s="15"/>
      <c r="V107" s="15"/>
    </row>
    <row r="108" spans="2:22" s="11" customFormat="1" x14ac:dyDescent="0.2">
      <c r="D108" s="32"/>
      <c r="E108" s="12"/>
      <c r="F108" s="12"/>
      <c r="G108" s="12"/>
      <c r="H108" s="12"/>
      <c r="I108" s="12"/>
      <c r="J108" s="12"/>
      <c r="K108" s="12"/>
      <c r="L108" s="12"/>
      <c r="M108" s="12"/>
      <c r="N108" s="12"/>
      <c r="U108" s="15"/>
      <c r="V108" s="15"/>
    </row>
    <row r="109" spans="2:22" s="11" customFormat="1" x14ac:dyDescent="0.2">
      <c r="D109" s="32"/>
      <c r="E109" s="12"/>
      <c r="F109" s="12"/>
      <c r="G109" s="12"/>
      <c r="H109" s="12"/>
      <c r="I109" s="12"/>
      <c r="J109" s="12"/>
      <c r="K109" s="12"/>
      <c r="L109" s="12"/>
      <c r="M109" s="12"/>
      <c r="N109" s="12"/>
      <c r="U109" s="15"/>
      <c r="V109" s="15"/>
    </row>
    <row r="110" spans="2:22" s="11" customFormat="1" x14ac:dyDescent="0.2">
      <c r="D110" s="32"/>
      <c r="E110" s="12"/>
      <c r="F110" s="12"/>
      <c r="G110" s="12"/>
      <c r="H110" s="12"/>
      <c r="I110" s="12"/>
      <c r="J110" s="12"/>
      <c r="K110" s="12"/>
      <c r="L110" s="12"/>
      <c r="M110" s="12"/>
      <c r="N110" s="12"/>
      <c r="U110" s="15"/>
      <c r="V110" s="15"/>
    </row>
    <row r="111" spans="2:22" s="11" customFormat="1" x14ac:dyDescent="0.2">
      <c r="D111" s="32"/>
      <c r="E111" s="12"/>
      <c r="F111" s="12"/>
      <c r="G111" s="12"/>
      <c r="H111" s="12"/>
      <c r="I111" s="12"/>
      <c r="J111" s="12"/>
      <c r="K111" s="12"/>
      <c r="L111" s="12"/>
      <c r="M111" s="12"/>
      <c r="N111" s="12"/>
      <c r="U111" s="15"/>
      <c r="V111" s="15"/>
    </row>
    <row r="112" spans="2:22" s="11" customFormat="1" x14ac:dyDescent="0.2">
      <c r="D112" s="32"/>
      <c r="E112" s="12"/>
      <c r="F112" s="12"/>
      <c r="G112" s="12"/>
      <c r="H112" s="12"/>
      <c r="I112" s="12"/>
      <c r="J112" s="12"/>
      <c r="K112" s="12"/>
      <c r="L112" s="12"/>
      <c r="M112" s="12"/>
      <c r="N112" s="12"/>
      <c r="U112" s="15"/>
      <c r="V112" s="15"/>
    </row>
    <row r="113" spans="4:22" s="11" customFormat="1" x14ac:dyDescent="0.2">
      <c r="D113" s="32"/>
      <c r="E113" s="12"/>
      <c r="F113" s="12"/>
      <c r="G113" s="12"/>
      <c r="H113" s="12"/>
      <c r="I113" s="12"/>
      <c r="J113" s="12"/>
      <c r="K113" s="12"/>
      <c r="L113" s="12"/>
      <c r="M113" s="12"/>
      <c r="N113" s="12"/>
      <c r="U113" s="15"/>
      <c r="V113" s="15"/>
    </row>
    <row r="114" spans="4:22" s="11" customFormat="1" x14ac:dyDescent="0.2">
      <c r="D114" s="32"/>
      <c r="E114" s="12"/>
      <c r="F114" s="12"/>
      <c r="G114" s="12"/>
      <c r="H114" s="12"/>
      <c r="I114" s="12"/>
      <c r="J114" s="12"/>
      <c r="K114" s="12"/>
      <c r="L114" s="12"/>
      <c r="M114" s="12"/>
      <c r="N114" s="12"/>
      <c r="U114" s="15"/>
      <c r="V114" s="15"/>
    </row>
    <row r="115" spans="4:22" s="11" customFormat="1" x14ac:dyDescent="0.2">
      <c r="D115" s="32"/>
      <c r="E115" s="12"/>
      <c r="F115" s="12"/>
      <c r="G115" s="12"/>
      <c r="H115" s="12"/>
      <c r="I115" s="12"/>
      <c r="J115" s="12"/>
      <c r="K115" s="12"/>
      <c r="L115" s="12"/>
      <c r="M115" s="12"/>
      <c r="N115" s="12"/>
      <c r="U115" s="15"/>
      <c r="V115" s="15"/>
    </row>
    <row r="116" spans="4:22" s="11" customFormat="1" x14ac:dyDescent="0.2">
      <c r="D116" s="32"/>
      <c r="E116" s="12"/>
      <c r="F116" s="12"/>
      <c r="G116" s="12"/>
      <c r="H116" s="12"/>
      <c r="I116" s="12"/>
      <c r="J116" s="12"/>
      <c r="K116" s="12"/>
      <c r="L116" s="12"/>
      <c r="M116" s="12"/>
      <c r="N116" s="12"/>
      <c r="U116" s="15"/>
      <c r="V116" s="15"/>
    </row>
    <row r="117" spans="4:22" s="11" customFormat="1" x14ac:dyDescent="0.2">
      <c r="D117" s="32"/>
      <c r="E117" s="12"/>
      <c r="F117" s="12"/>
      <c r="G117" s="12"/>
      <c r="H117" s="12"/>
      <c r="I117" s="12"/>
      <c r="J117" s="12"/>
      <c r="K117" s="12"/>
      <c r="L117" s="12"/>
      <c r="M117" s="12"/>
      <c r="N117" s="12"/>
      <c r="U117" s="15"/>
      <c r="V117" s="15"/>
    </row>
    <row r="118" spans="4:22" s="11" customFormat="1" x14ac:dyDescent="0.2">
      <c r="D118" s="32"/>
      <c r="E118" s="12"/>
      <c r="F118" s="12"/>
      <c r="G118" s="12"/>
      <c r="H118" s="12"/>
      <c r="I118" s="12"/>
      <c r="J118" s="12"/>
      <c r="K118" s="12"/>
      <c r="L118" s="12"/>
      <c r="M118" s="12"/>
      <c r="N118" s="12"/>
      <c r="U118" s="15"/>
      <c r="V118" s="15"/>
    </row>
    <row r="119" spans="4:22" s="11" customFormat="1" x14ac:dyDescent="0.2">
      <c r="D119" s="32"/>
      <c r="E119" s="12"/>
      <c r="F119" s="12"/>
      <c r="G119" s="12"/>
      <c r="H119" s="12"/>
      <c r="I119" s="12"/>
      <c r="J119" s="12"/>
      <c r="K119" s="12"/>
      <c r="L119" s="12"/>
      <c r="M119" s="12"/>
      <c r="N119" s="12"/>
      <c r="U119" s="15"/>
      <c r="V119" s="15"/>
    </row>
    <row r="120" spans="4:22" s="11" customFormat="1" x14ac:dyDescent="0.2">
      <c r="D120" s="32"/>
      <c r="E120" s="12"/>
      <c r="F120" s="12"/>
      <c r="G120" s="12"/>
      <c r="H120" s="12"/>
      <c r="I120" s="12"/>
      <c r="J120" s="12"/>
      <c r="K120" s="12"/>
      <c r="L120" s="12"/>
      <c r="M120" s="12"/>
      <c r="N120" s="12"/>
      <c r="U120" s="15"/>
      <c r="V120" s="15"/>
    </row>
    <row r="121" spans="4:22" s="11" customFormat="1" x14ac:dyDescent="0.2">
      <c r="D121" s="32"/>
      <c r="E121" s="12"/>
      <c r="F121" s="12"/>
      <c r="G121" s="12"/>
      <c r="H121" s="12"/>
      <c r="I121" s="12"/>
      <c r="J121" s="12"/>
      <c r="K121" s="12"/>
      <c r="L121" s="12"/>
      <c r="M121" s="12"/>
      <c r="N121" s="12"/>
      <c r="U121" s="15"/>
      <c r="V121" s="15"/>
    </row>
    <row r="122" spans="4:22" s="11" customFormat="1" x14ac:dyDescent="0.2">
      <c r="D122" s="32"/>
      <c r="E122" s="12"/>
      <c r="F122" s="12"/>
      <c r="G122" s="12"/>
      <c r="H122" s="12"/>
      <c r="I122" s="12"/>
      <c r="J122" s="12"/>
      <c r="K122" s="12"/>
      <c r="L122" s="12"/>
      <c r="M122" s="12"/>
      <c r="N122" s="12"/>
      <c r="U122" s="15"/>
      <c r="V122" s="15"/>
    </row>
    <row r="123" spans="4:22" s="11" customFormat="1" x14ac:dyDescent="0.2">
      <c r="D123" s="32"/>
      <c r="E123" s="12"/>
      <c r="F123" s="12"/>
      <c r="G123" s="12"/>
      <c r="H123" s="12"/>
      <c r="I123" s="12"/>
      <c r="J123" s="12"/>
      <c r="K123" s="12"/>
      <c r="L123" s="12"/>
      <c r="M123" s="12"/>
      <c r="N123" s="12"/>
      <c r="U123" s="15"/>
      <c r="V123" s="15"/>
    </row>
    <row r="124" spans="4:22" s="11" customFormat="1" x14ac:dyDescent="0.2">
      <c r="D124" s="32"/>
      <c r="E124" s="12"/>
      <c r="F124" s="12"/>
      <c r="G124" s="12"/>
      <c r="H124" s="12"/>
      <c r="I124" s="12"/>
      <c r="J124" s="12"/>
      <c r="K124" s="12"/>
      <c r="L124" s="12"/>
      <c r="M124" s="12"/>
      <c r="N124" s="12"/>
      <c r="U124" s="15"/>
      <c r="V124" s="15"/>
    </row>
    <row r="125" spans="4:22" s="11" customFormat="1" x14ac:dyDescent="0.2">
      <c r="D125" s="32"/>
      <c r="E125" s="12"/>
      <c r="F125" s="12"/>
      <c r="G125" s="12"/>
      <c r="H125" s="12"/>
      <c r="I125" s="12"/>
      <c r="J125" s="12"/>
      <c r="K125" s="12"/>
      <c r="L125" s="12"/>
      <c r="M125" s="12"/>
      <c r="N125" s="12"/>
      <c r="U125" s="15"/>
      <c r="V125" s="15"/>
    </row>
    <row r="126" spans="4:22" s="11" customFormat="1" x14ac:dyDescent="0.2">
      <c r="D126" s="32"/>
      <c r="E126" s="12"/>
      <c r="F126" s="12"/>
      <c r="G126" s="12"/>
      <c r="H126" s="12"/>
      <c r="I126" s="12"/>
      <c r="J126" s="12"/>
      <c r="K126" s="12"/>
      <c r="L126" s="12"/>
      <c r="M126" s="12"/>
      <c r="N126" s="12"/>
      <c r="U126" s="15"/>
      <c r="V126" s="15"/>
    </row>
    <row r="127" spans="4:22" s="11" customFormat="1" x14ac:dyDescent="0.2">
      <c r="D127" s="32"/>
      <c r="E127" s="12"/>
      <c r="F127" s="12"/>
      <c r="G127" s="12"/>
      <c r="H127" s="12"/>
      <c r="I127" s="12"/>
      <c r="J127" s="12"/>
      <c r="K127" s="12"/>
      <c r="L127" s="12"/>
      <c r="M127" s="12"/>
      <c r="N127" s="12"/>
      <c r="U127" s="15"/>
      <c r="V127" s="15"/>
    </row>
    <row r="128" spans="4:22" s="11" customFormat="1" x14ac:dyDescent="0.2">
      <c r="D128" s="32"/>
      <c r="E128" s="12"/>
      <c r="F128" s="12"/>
      <c r="G128" s="12"/>
      <c r="H128" s="12"/>
      <c r="I128" s="12"/>
      <c r="J128" s="12"/>
      <c r="K128" s="12"/>
      <c r="L128" s="12"/>
      <c r="M128" s="12"/>
      <c r="N128" s="12"/>
      <c r="U128" s="15"/>
      <c r="V128" s="15"/>
    </row>
    <row r="129" spans="4:22" s="11" customFormat="1" x14ac:dyDescent="0.2">
      <c r="D129" s="32"/>
      <c r="E129" s="12"/>
      <c r="F129" s="12"/>
      <c r="G129" s="12"/>
      <c r="H129" s="12"/>
      <c r="I129" s="12"/>
      <c r="J129" s="12"/>
      <c r="K129" s="12"/>
      <c r="L129" s="12"/>
      <c r="M129" s="12"/>
      <c r="N129" s="12"/>
      <c r="U129" s="15"/>
      <c r="V129" s="15"/>
    </row>
    <row r="130" spans="4:22" s="11" customFormat="1" x14ac:dyDescent="0.2">
      <c r="D130" s="32"/>
      <c r="E130" s="12"/>
      <c r="F130" s="12"/>
      <c r="G130" s="12"/>
      <c r="H130" s="12"/>
      <c r="I130" s="12"/>
      <c r="J130" s="12"/>
      <c r="K130" s="12"/>
      <c r="L130" s="12"/>
      <c r="M130" s="12"/>
      <c r="N130" s="12"/>
      <c r="U130" s="15"/>
      <c r="V130" s="15"/>
    </row>
    <row r="131" spans="4:22" s="11" customFormat="1" x14ac:dyDescent="0.2">
      <c r="D131" s="32"/>
      <c r="E131" s="12"/>
      <c r="F131" s="12"/>
      <c r="G131" s="12"/>
      <c r="H131" s="12"/>
      <c r="I131" s="12"/>
      <c r="J131" s="12"/>
      <c r="K131" s="12"/>
      <c r="L131" s="12"/>
      <c r="M131" s="12"/>
      <c r="N131" s="12"/>
      <c r="U131" s="15"/>
      <c r="V131" s="15"/>
    </row>
    <row r="132" spans="4:22" s="11" customFormat="1" x14ac:dyDescent="0.2">
      <c r="D132" s="32"/>
      <c r="E132" s="12"/>
      <c r="F132" s="12"/>
      <c r="G132" s="12"/>
      <c r="H132" s="12"/>
      <c r="I132" s="12"/>
      <c r="J132" s="12"/>
      <c r="K132" s="12"/>
      <c r="L132" s="12"/>
      <c r="M132" s="12"/>
      <c r="N132" s="12"/>
      <c r="U132" s="15"/>
      <c r="V132" s="15"/>
    </row>
    <row r="133" spans="4:22" s="11" customFormat="1" x14ac:dyDescent="0.2">
      <c r="D133" s="32"/>
      <c r="E133" s="12"/>
      <c r="F133" s="12"/>
      <c r="G133" s="12"/>
      <c r="H133" s="12"/>
      <c r="I133" s="12"/>
      <c r="J133" s="12"/>
      <c r="K133" s="12"/>
      <c r="L133" s="12"/>
      <c r="M133" s="12"/>
      <c r="N133" s="12"/>
      <c r="U133" s="15"/>
      <c r="V133" s="15"/>
    </row>
    <row r="134" spans="4:22" s="11" customFormat="1" x14ac:dyDescent="0.2">
      <c r="D134" s="32"/>
      <c r="E134" s="12"/>
      <c r="F134" s="12"/>
      <c r="G134" s="12"/>
      <c r="H134" s="12"/>
      <c r="I134" s="12"/>
      <c r="J134" s="12"/>
      <c r="K134" s="12"/>
      <c r="L134" s="12"/>
      <c r="M134" s="12"/>
      <c r="N134" s="12"/>
      <c r="U134" s="15"/>
      <c r="V134" s="15"/>
    </row>
    <row r="135" spans="4:22" s="11" customFormat="1" x14ac:dyDescent="0.2">
      <c r="D135" s="32"/>
      <c r="E135" s="12"/>
      <c r="F135" s="12"/>
      <c r="G135" s="12"/>
      <c r="H135" s="12"/>
      <c r="I135" s="12"/>
      <c r="J135" s="12"/>
      <c r="K135" s="12"/>
      <c r="L135" s="12"/>
      <c r="M135" s="12"/>
      <c r="N135" s="12"/>
      <c r="U135" s="15"/>
      <c r="V135" s="15"/>
    </row>
    <row r="136" spans="4:22" s="11" customFormat="1" x14ac:dyDescent="0.2">
      <c r="D136" s="32"/>
      <c r="E136" s="12"/>
      <c r="F136" s="12"/>
      <c r="G136" s="12"/>
      <c r="H136" s="12"/>
      <c r="I136" s="12"/>
      <c r="J136" s="12"/>
      <c r="K136" s="12"/>
      <c r="L136" s="12"/>
      <c r="M136" s="12"/>
      <c r="N136" s="12"/>
      <c r="U136" s="15"/>
      <c r="V136" s="15"/>
    </row>
    <row r="137" spans="4:22" s="11" customFormat="1" x14ac:dyDescent="0.2">
      <c r="D137" s="32"/>
      <c r="E137" s="12"/>
      <c r="F137" s="12"/>
      <c r="G137" s="12"/>
      <c r="H137" s="12"/>
      <c r="I137" s="12"/>
      <c r="J137" s="12"/>
      <c r="K137" s="12"/>
      <c r="L137" s="12"/>
      <c r="M137" s="12"/>
      <c r="N137" s="12"/>
      <c r="U137" s="15"/>
      <c r="V137" s="15"/>
    </row>
    <row r="138" spans="4:22" s="11" customFormat="1" x14ac:dyDescent="0.2">
      <c r="D138" s="32"/>
      <c r="E138" s="12"/>
      <c r="F138" s="12"/>
      <c r="G138" s="12"/>
      <c r="H138" s="12"/>
      <c r="I138" s="12"/>
      <c r="J138" s="12"/>
      <c r="K138" s="12"/>
      <c r="L138" s="12"/>
      <c r="M138" s="12"/>
      <c r="N138" s="12"/>
      <c r="U138" s="15"/>
      <c r="V138" s="15"/>
    </row>
    <row r="139" spans="4:22" s="11" customFormat="1" x14ac:dyDescent="0.2">
      <c r="D139" s="32"/>
      <c r="E139" s="12"/>
      <c r="F139" s="12"/>
      <c r="G139" s="12"/>
      <c r="H139" s="12"/>
      <c r="I139" s="12"/>
      <c r="J139" s="12"/>
      <c r="K139" s="12"/>
      <c r="L139" s="12"/>
      <c r="M139" s="12"/>
      <c r="N139" s="12"/>
      <c r="U139" s="15"/>
      <c r="V139" s="15"/>
    </row>
    <row r="140" spans="4:22" s="11" customFormat="1" x14ac:dyDescent="0.2">
      <c r="D140" s="32"/>
      <c r="E140" s="12"/>
      <c r="F140" s="12"/>
      <c r="G140" s="12"/>
      <c r="H140" s="12"/>
      <c r="I140" s="12"/>
      <c r="J140" s="12"/>
      <c r="K140" s="12"/>
      <c r="L140" s="12"/>
      <c r="M140" s="12"/>
      <c r="N140" s="12"/>
      <c r="U140" s="15"/>
      <c r="V140" s="15"/>
    </row>
    <row r="141" spans="4:22" s="11" customFormat="1" x14ac:dyDescent="0.2">
      <c r="D141" s="32"/>
      <c r="E141" s="12"/>
      <c r="F141" s="12"/>
      <c r="G141" s="12"/>
      <c r="H141" s="12"/>
      <c r="I141" s="12"/>
      <c r="J141" s="12"/>
      <c r="K141" s="12"/>
      <c r="L141" s="12"/>
      <c r="M141" s="12"/>
      <c r="N141" s="12"/>
      <c r="U141" s="15"/>
      <c r="V141" s="15"/>
    </row>
    <row r="142" spans="4:22" s="11" customFormat="1" x14ac:dyDescent="0.2">
      <c r="D142" s="32"/>
      <c r="E142" s="12"/>
      <c r="F142" s="12"/>
      <c r="G142" s="12"/>
      <c r="H142" s="12"/>
      <c r="I142" s="12"/>
      <c r="J142" s="12"/>
      <c r="K142" s="12"/>
      <c r="L142" s="12"/>
      <c r="M142" s="12"/>
      <c r="N142" s="12"/>
      <c r="U142" s="15"/>
      <c r="V142" s="15"/>
    </row>
    <row r="143" spans="4:22" s="11" customFormat="1" x14ac:dyDescent="0.2">
      <c r="D143" s="32"/>
      <c r="E143" s="12"/>
      <c r="F143" s="12"/>
      <c r="G143" s="12"/>
      <c r="H143" s="12"/>
      <c r="I143" s="12"/>
      <c r="J143" s="12"/>
      <c r="K143" s="12"/>
      <c r="L143" s="12"/>
      <c r="M143" s="12"/>
      <c r="N143" s="12"/>
      <c r="U143" s="15"/>
      <c r="V143" s="15"/>
    </row>
    <row r="144" spans="4:22" s="11" customFormat="1" x14ac:dyDescent="0.2">
      <c r="D144" s="32"/>
      <c r="E144" s="12"/>
      <c r="F144" s="12"/>
      <c r="G144" s="12"/>
      <c r="H144" s="12"/>
      <c r="I144" s="12"/>
      <c r="J144" s="12"/>
      <c r="K144" s="12"/>
      <c r="L144" s="12"/>
      <c r="M144" s="12"/>
      <c r="N144" s="12"/>
      <c r="U144" s="15"/>
      <c r="V144" s="15"/>
    </row>
    <row r="145" spans="4:22" s="11" customFormat="1" x14ac:dyDescent="0.2">
      <c r="D145" s="32"/>
      <c r="E145" s="12"/>
      <c r="F145" s="12"/>
      <c r="G145" s="12"/>
      <c r="H145" s="12"/>
      <c r="I145" s="12"/>
      <c r="J145" s="12"/>
      <c r="K145" s="12"/>
      <c r="L145" s="12"/>
      <c r="M145" s="12"/>
      <c r="N145" s="12"/>
      <c r="U145" s="15"/>
      <c r="V145" s="15"/>
    </row>
    <row r="146" spans="4:22" s="11" customFormat="1" x14ac:dyDescent="0.2">
      <c r="D146" s="32"/>
      <c r="E146" s="12"/>
      <c r="F146" s="12"/>
      <c r="G146" s="12"/>
      <c r="H146" s="12"/>
      <c r="I146" s="12"/>
      <c r="J146" s="12"/>
      <c r="K146" s="12"/>
      <c r="L146" s="12"/>
      <c r="M146" s="12"/>
      <c r="N146" s="12"/>
      <c r="U146" s="15"/>
      <c r="V146" s="15"/>
    </row>
    <row r="147" spans="4:22" s="11" customFormat="1" x14ac:dyDescent="0.2">
      <c r="D147" s="32"/>
      <c r="E147" s="12"/>
      <c r="F147" s="12"/>
      <c r="G147" s="12"/>
      <c r="H147" s="12"/>
      <c r="I147" s="12"/>
      <c r="J147" s="12"/>
      <c r="K147" s="12"/>
      <c r="L147" s="12"/>
      <c r="M147" s="12"/>
      <c r="N147" s="12"/>
      <c r="U147" s="15"/>
      <c r="V147" s="15"/>
    </row>
    <row r="148" spans="4:22" s="11" customFormat="1" x14ac:dyDescent="0.2">
      <c r="D148" s="32"/>
      <c r="E148" s="12"/>
      <c r="F148" s="12"/>
      <c r="G148" s="12"/>
      <c r="H148" s="12"/>
      <c r="I148" s="12"/>
      <c r="J148" s="12"/>
      <c r="K148" s="12"/>
      <c r="L148" s="12"/>
      <c r="M148" s="12"/>
      <c r="N148" s="12"/>
      <c r="U148" s="15"/>
      <c r="V148" s="15"/>
    </row>
    <row r="149" spans="4:22" s="11" customFormat="1" x14ac:dyDescent="0.2">
      <c r="D149" s="32"/>
      <c r="E149" s="12"/>
      <c r="F149" s="12"/>
      <c r="G149" s="12"/>
      <c r="H149" s="12"/>
      <c r="I149" s="12"/>
      <c r="J149" s="12"/>
      <c r="K149" s="12"/>
      <c r="L149" s="12"/>
      <c r="M149" s="12"/>
      <c r="N149" s="12"/>
      <c r="U149" s="15"/>
      <c r="V149" s="15"/>
    </row>
    <row r="150" spans="4:22" s="11" customFormat="1" x14ac:dyDescent="0.2">
      <c r="D150" s="32"/>
      <c r="E150" s="12"/>
      <c r="F150" s="12"/>
      <c r="G150" s="12"/>
      <c r="H150" s="12"/>
      <c r="I150" s="12"/>
      <c r="J150" s="12"/>
      <c r="K150" s="12"/>
      <c r="L150" s="12"/>
      <c r="M150" s="12"/>
      <c r="N150" s="12"/>
      <c r="U150" s="15"/>
      <c r="V150" s="15"/>
    </row>
    <row r="151" spans="4:22" s="11" customFormat="1" x14ac:dyDescent="0.2">
      <c r="D151" s="32"/>
      <c r="E151" s="12"/>
      <c r="F151" s="12"/>
      <c r="G151" s="12"/>
      <c r="H151" s="12"/>
      <c r="I151" s="12"/>
      <c r="J151" s="12"/>
      <c r="K151" s="12"/>
      <c r="L151" s="12"/>
      <c r="M151" s="12"/>
      <c r="N151" s="12"/>
      <c r="U151" s="15"/>
      <c r="V151" s="15"/>
    </row>
    <row r="152" spans="4:22" s="11" customFormat="1" x14ac:dyDescent="0.2">
      <c r="D152" s="32"/>
      <c r="E152" s="12"/>
      <c r="F152" s="12"/>
      <c r="G152" s="12"/>
      <c r="H152" s="12"/>
      <c r="I152" s="12"/>
      <c r="J152" s="12"/>
      <c r="K152" s="12"/>
      <c r="L152" s="12"/>
      <c r="M152" s="12"/>
      <c r="N152" s="12"/>
      <c r="U152" s="15"/>
      <c r="V152" s="15"/>
    </row>
    <row r="153" spans="4:22" s="11" customFormat="1" x14ac:dyDescent="0.2">
      <c r="D153" s="32"/>
      <c r="E153" s="12"/>
      <c r="F153" s="12"/>
      <c r="G153" s="12"/>
      <c r="H153" s="12"/>
      <c r="I153" s="12"/>
      <c r="J153" s="12"/>
      <c r="K153" s="12"/>
      <c r="L153" s="12"/>
      <c r="M153" s="12"/>
      <c r="N153" s="12"/>
      <c r="U153" s="15"/>
      <c r="V153" s="15"/>
    </row>
    <row r="154" spans="4:22" s="11" customFormat="1" x14ac:dyDescent="0.2">
      <c r="D154" s="32"/>
      <c r="E154" s="12"/>
      <c r="F154" s="12"/>
      <c r="G154" s="12"/>
      <c r="H154" s="12"/>
      <c r="I154" s="12"/>
      <c r="J154" s="12"/>
      <c r="K154" s="12"/>
      <c r="L154" s="12"/>
      <c r="M154" s="12"/>
      <c r="N154" s="12"/>
      <c r="U154" s="15"/>
      <c r="V154" s="15"/>
    </row>
    <row r="155" spans="4:22" s="11" customFormat="1" x14ac:dyDescent="0.2">
      <c r="D155" s="32"/>
      <c r="E155" s="12"/>
      <c r="F155" s="12"/>
      <c r="G155" s="12"/>
      <c r="H155" s="12"/>
      <c r="I155" s="12"/>
      <c r="J155" s="12"/>
      <c r="K155" s="12"/>
      <c r="L155" s="12"/>
      <c r="M155" s="12"/>
      <c r="N155" s="12"/>
      <c r="U155" s="15"/>
      <c r="V155" s="15"/>
    </row>
    <row r="156" spans="4:22" s="11" customFormat="1" x14ac:dyDescent="0.2">
      <c r="D156" s="32"/>
      <c r="E156" s="12"/>
      <c r="F156" s="12"/>
      <c r="G156" s="12"/>
      <c r="H156" s="12"/>
      <c r="I156" s="12"/>
      <c r="J156" s="12"/>
      <c r="K156" s="12"/>
      <c r="L156" s="12"/>
      <c r="M156" s="12"/>
      <c r="N156" s="12"/>
      <c r="U156" s="15"/>
      <c r="V156" s="15"/>
    </row>
    <row r="157" spans="4:22" s="11" customFormat="1" x14ac:dyDescent="0.2">
      <c r="D157" s="32"/>
      <c r="E157" s="12"/>
      <c r="F157" s="12"/>
      <c r="G157" s="12"/>
      <c r="H157" s="12"/>
      <c r="I157" s="12"/>
      <c r="J157" s="12"/>
      <c r="K157" s="12"/>
      <c r="L157" s="12"/>
      <c r="M157" s="12"/>
      <c r="N157" s="12"/>
      <c r="U157" s="15"/>
      <c r="V157" s="15"/>
    </row>
    <row r="158" spans="4:22" s="11" customFormat="1" x14ac:dyDescent="0.2">
      <c r="D158" s="32"/>
      <c r="E158" s="12"/>
      <c r="F158" s="12"/>
      <c r="G158" s="12"/>
      <c r="H158" s="12"/>
      <c r="I158" s="12"/>
      <c r="J158" s="12"/>
      <c r="K158" s="12"/>
      <c r="L158" s="12"/>
      <c r="M158" s="12"/>
      <c r="N158" s="12"/>
      <c r="U158" s="15"/>
      <c r="V158" s="15"/>
    </row>
    <row r="159" spans="4:22" s="11" customFormat="1" x14ac:dyDescent="0.2">
      <c r="D159" s="32"/>
      <c r="E159" s="12"/>
      <c r="F159" s="12"/>
      <c r="G159" s="12"/>
      <c r="H159" s="12"/>
      <c r="I159" s="12"/>
      <c r="J159" s="12"/>
      <c r="K159" s="12"/>
      <c r="L159" s="12"/>
      <c r="M159" s="12"/>
      <c r="N159" s="12"/>
      <c r="U159" s="15"/>
      <c r="V159" s="15"/>
    </row>
    <row r="160" spans="4:22" s="11" customFormat="1" x14ac:dyDescent="0.2">
      <c r="D160" s="32"/>
      <c r="E160" s="12"/>
      <c r="F160" s="12"/>
      <c r="G160" s="12"/>
      <c r="H160" s="12"/>
      <c r="I160" s="12"/>
      <c r="J160" s="12"/>
      <c r="K160" s="12"/>
      <c r="L160" s="12"/>
      <c r="M160" s="12"/>
      <c r="N160" s="12"/>
      <c r="U160" s="15"/>
      <c r="V160" s="15"/>
    </row>
    <row r="161" spans="4:22" s="11" customFormat="1" x14ac:dyDescent="0.2">
      <c r="D161" s="32"/>
      <c r="E161" s="12"/>
      <c r="F161" s="12"/>
      <c r="G161" s="12"/>
      <c r="H161" s="12"/>
      <c r="I161" s="12"/>
      <c r="J161" s="12"/>
      <c r="K161" s="12"/>
      <c r="L161" s="12"/>
      <c r="M161" s="12"/>
      <c r="N161" s="12"/>
      <c r="U161" s="15"/>
      <c r="V161" s="15"/>
    </row>
    <row r="162" spans="4:22" s="11" customFormat="1" x14ac:dyDescent="0.2">
      <c r="D162" s="32"/>
      <c r="E162" s="12"/>
      <c r="F162" s="12"/>
      <c r="G162" s="12"/>
      <c r="H162" s="12"/>
      <c r="I162" s="12"/>
      <c r="J162" s="12"/>
      <c r="K162" s="12"/>
      <c r="L162" s="12"/>
      <c r="M162" s="12"/>
      <c r="N162" s="12"/>
      <c r="U162" s="15"/>
      <c r="V162" s="15"/>
    </row>
    <row r="163" spans="4:22" s="11" customFormat="1" x14ac:dyDescent="0.2">
      <c r="D163" s="32"/>
      <c r="E163" s="12"/>
      <c r="F163" s="12"/>
      <c r="G163" s="12"/>
      <c r="H163" s="12"/>
      <c r="I163" s="12"/>
      <c r="J163" s="12"/>
      <c r="K163" s="12"/>
      <c r="L163" s="12"/>
      <c r="M163" s="12"/>
      <c r="N163" s="12"/>
      <c r="U163" s="15"/>
      <c r="V163" s="15"/>
    </row>
    <row r="164" spans="4:22" s="11" customFormat="1" x14ac:dyDescent="0.2">
      <c r="D164" s="32"/>
      <c r="E164" s="12"/>
      <c r="F164" s="12"/>
      <c r="G164" s="12"/>
      <c r="H164" s="12"/>
      <c r="I164" s="12"/>
      <c r="J164" s="12"/>
      <c r="K164" s="12"/>
      <c r="L164" s="12"/>
      <c r="M164" s="12"/>
      <c r="N164" s="12"/>
      <c r="U164" s="15"/>
      <c r="V164" s="15"/>
    </row>
    <row r="165" spans="4:22" s="11" customFormat="1" x14ac:dyDescent="0.2">
      <c r="D165" s="32"/>
      <c r="E165" s="12"/>
      <c r="F165" s="12"/>
      <c r="G165" s="12"/>
      <c r="H165" s="12"/>
      <c r="I165" s="12"/>
      <c r="J165" s="12"/>
      <c r="K165" s="12"/>
      <c r="L165" s="12"/>
      <c r="M165" s="12"/>
      <c r="N165" s="12"/>
      <c r="U165" s="15"/>
      <c r="V165" s="15"/>
    </row>
    <row r="166" spans="4:22" s="11" customFormat="1" x14ac:dyDescent="0.2">
      <c r="D166" s="32"/>
      <c r="E166" s="12"/>
      <c r="F166" s="12"/>
      <c r="G166" s="12"/>
      <c r="H166" s="12"/>
      <c r="I166" s="12"/>
      <c r="J166" s="12"/>
      <c r="K166" s="12"/>
      <c r="L166" s="12"/>
      <c r="M166" s="12"/>
      <c r="N166" s="12"/>
      <c r="U166" s="15"/>
      <c r="V166" s="15"/>
    </row>
    <row r="167" spans="4:22" s="11" customFormat="1" x14ac:dyDescent="0.2">
      <c r="D167" s="32"/>
      <c r="E167" s="12"/>
      <c r="F167" s="12"/>
      <c r="G167" s="12"/>
      <c r="H167" s="12"/>
      <c r="I167" s="12"/>
      <c r="J167" s="12"/>
      <c r="K167" s="12"/>
      <c r="L167" s="12"/>
      <c r="M167" s="12"/>
      <c r="N167" s="12"/>
      <c r="U167" s="15"/>
      <c r="V167" s="15"/>
    </row>
    <row r="168" spans="4:22" s="11" customFormat="1" x14ac:dyDescent="0.2">
      <c r="D168" s="32"/>
      <c r="E168" s="12"/>
      <c r="F168" s="12"/>
      <c r="G168" s="12"/>
      <c r="H168" s="12"/>
      <c r="I168" s="12"/>
      <c r="J168" s="12"/>
      <c r="K168" s="12"/>
      <c r="L168" s="12"/>
      <c r="M168" s="12"/>
      <c r="N168" s="12"/>
      <c r="U168" s="15"/>
      <c r="V168" s="15"/>
    </row>
    <row r="169" spans="4:22" s="11" customFormat="1" x14ac:dyDescent="0.2">
      <c r="D169" s="32"/>
      <c r="E169" s="12"/>
      <c r="F169" s="12"/>
      <c r="G169" s="12"/>
      <c r="H169" s="12"/>
      <c r="I169" s="12"/>
      <c r="J169" s="12"/>
      <c r="K169" s="12"/>
      <c r="L169" s="12"/>
      <c r="M169" s="12"/>
      <c r="N169" s="12"/>
      <c r="U169" s="15"/>
      <c r="V169" s="15"/>
    </row>
    <row r="170" spans="4:22" s="11" customFormat="1" x14ac:dyDescent="0.2">
      <c r="D170" s="32"/>
      <c r="E170" s="12"/>
      <c r="F170" s="12"/>
      <c r="G170" s="12"/>
      <c r="H170" s="12"/>
      <c r="I170" s="12"/>
      <c r="J170" s="12"/>
      <c r="K170" s="12"/>
      <c r="L170" s="12"/>
      <c r="M170" s="12"/>
      <c r="N170" s="12"/>
      <c r="U170" s="15"/>
      <c r="V170" s="15"/>
    </row>
    <row r="171" spans="4:22" s="11" customFormat="1" x14ac:dyDescent="0.2">
      <c r="D171" s="32"/>
      <c r="E171" s="12"/>
      <c r="F171" s="12"/>
      <c r="G171" s="12"/>
      <c r="H171" s="12"/>
      <c r="I171" s="12"/>
      <c r="J171" s="12"/>
      <c r="K171" s="12"/>
      <c r="L171" s="12"/>
      <c r="M171" s="12"/>
      <c r="N171" s="12"/>
      <c r="U171" s="15"/>
      <c r="V171" s="15"/>
    </row>
    <row r="172" spans="4:22" s="11" customFormat="1" x14ac:dyDescent="0.2">
      <c r="D172" s="32"/>
      <c r="E172" s="12"/>
      <c r="F172" s="12"/>
      <c r="G172" s="12"/>
      <c r="H172" s="12"/>
      <c r="I172" s="12"/>
      <c r="J172" s="12"/>
      <c r="K172" s="12"/>
      <c r="L172" s="12"/>
      <c r="M172" s="12"/>
      <c r="N172" s="12"/>
      <c r="U172" s="15"/>
      <c r="V172" s="15"/>
    </row>
    <row r="173" spans="4:22" s="11" customFormat="1" x14ac:dyDescent="0.2">
      <c r="D173" s="32"/>
      <c r="E173" s="12"/>
      <c r="F173" s="12"/>
      <c r="G173" s="12"/>
      <c r="H173" s="12"/>
      <c r="I173" s="12"/>
      <c r="J173" s="12"/>
      <c r="K173" s="12"/>
      <c r="L173" s="12"/>
      <c r="M173" s="12"/>
      <c r="N173" s="12"/>
      <c r="U173" s="15"/>
      <c r="V173" s="15"/>
    </row>
    <row r="174" spans="4:22" s="11" customFormat="1" x14ac:dyDescent="0.2">
      <c r="D174" s="32"/>
      <c r="E174" s="12"/>
      <c r="F174" s="12"/>
      <c r="G174" s="12"/>
      <c r="H174" s="12"/>
      <c r="I174" s="12"/>
      <c r="J174" s="12"/>
      <c r="K174" s="12"/>
      <c r="L174" s="12"/>
      <c r="M174" s="12"/>
      <c r="N174" s="12"/>
      <c r="U174" s="15"/>
      <c r="V174" s="15"/>
    </row>
    <row r="175" spans="4:22" s="11" customFormat="1" x14ac:dyDescent="0.2">
      <c r="D175" s="32"/>
      <c r="E175" s="12"/>
      <c r="F175" s="12"/>
      <c r="G175" s="12"/>
      <c r="H175" s="12"/>
      <c r="I175" s="12"/>
      <c r="J175" s="12"/>
      <c r="K175" s="12"/>
      <c r="L175" s="12"/>
      <c r="M175" s="12"/>
      <c r="N175" s="12"/>
      <c r="U175" s="15"/>
      <c r="V175" s="15"/>
    </row>
    <row r="176" spans="4:22" s="11" customFormat="1" x14ac:dyDescent="0.2">
      <c r="D176" s="32"/>
      <c r="E176" s="12"/>
      <c r="F176" s="12"/>
      <c r="G176" s="12"/>
      <c r="H176" s="12"/>
      <c r="I176" s="12"/>
      <c r="J176" s="12"/>
      <c r="K176" s="12"/>
      <c r="L176" s="12"/>
      <c r="M176" s="12"/>
      <c r="N176" s="12"/>
      <c r="U176" s="15"/>
      <c r="V176" s="15"/>
    </row>
    <row r="177" spans="4:22" s="11" customFormat="1" x14ac:dyDescent="0.2">
      <c r="D177" s="32"/>
      <c r="E177" s="12"/>
      <c r="F177" s="12"/>
      <c r="G177" s="12"/>
      <c r="H177" s="12"/>
      <c r="I177" s="12"/>
      <c r="J177" s="12"/>
      <c r="K177" s="12"/>
      <c r="L177" s="12"/>
      <c r="M177" s="12"/>
      <c r="N177" s="12"/>
      <c r="U177" s="15"/>
      <c r="V177" s="15"/>
    </row>
    <row r="178" spans="4:22" s="11" customFormat="1" x14ac:dyDescent="0.2">
      <c r="D178" s="32"/>
      <c r="E178" s="12"/>
      <c r="F178" s="12"/>
      <c r="G178" s="12"/>
      <c r="H178" s="12"/>
      <c r="I178" s="12"/>
      <c r="J178" s="12"/>
      <c r="K178" s="12"/>
      <c r="L178" s="12"/>
      <c r="M178" s="12"/>
      <c r="N178" s="12"/>
      <c r="U178" s="15"/>
      <c r="V178" s="15"/>
    </row>
    <row r="179" spans="4:22" s="11" customFormat="1" x14ac:dyDescent="0.2">
      <c r="D179" s="32"/>
      <c r="E179" s="12"/>
      <c r="F179" s="12"/>
      <c r="G179" s="12"/>
      <c r="H179" s="12"/>
      <c r="I179" s="12"/>
      <c r="J179" s="12"/>
      <c r="K179" s="12"/>
      <c r="L179" s="12"/>
      <c r="M179" s="12"/>
      <c r="N179" s="12"/>
      <c r="U179" s="15"/>
      <c r="V179" s="15"/>
    </row>
    <row r="180" spans="4:22" s="11" customFormat="1" x14ac:dyDescent="0.2">
      <c r="D180" s="32"/>
      <c r="E180" s="12"/>
      <c r="F180" s="12"/>
      <c r="G180" s="12"/>
      <c r="H180" s="12"/>
      <c r="I180" s="12"/>
      <c r="J180" s="12"/>
      <c r="K180" s="12"/>
      <c r="L180" s="12"/>
      <c r="M180" s="12"/>
      <c r="N180" s="12"/>
      <c r="U180" s="15"/>
      <c r="V180" s="15"/>
    </row>
    <row r="181" spans="4:22" s="11" customFormat="1" x14ac:dyDescent="0.2">
      <c r="D181" s="32"/>
      <c r="E181" s="12"/>
      <c r="F181" s="12"/>
      <c r="G181" s="12"/>
      <c r="H181" s="12"/>
      <c r="I181" s="12"/>
      <c r="J181" s="12"/>
      <c r="K181" s="12"/>
      <c r="L181" s="12"/>
      <c r="M181" s="12"/>
      <c r="N181" s="12"/>
      <c r="U181" s="15"/>
      <c r="V181" s="15"/>
    </row>
  </sheetData>
  <autoFilter ref="A12:Z67" xr:uid="{3C9BF1AB-F848-4E3F-BA6E-7343DE915144}">
    <filterColumn colId="23" showButton="0"/>
    <filterColumn colId="24" showButton="0"/>
  </autoFilter>
  <mergeCells count="14">
    <mergeCell ref="R11:S11"/>
    <mergeCell ref="T11:W11"/>
    <mergeCell ref="X11:Z20"/>
    <mergeCell ref="B9:I9"/>
    <mergeCell ref="R9:W10"/>
    <mergeCell ref="C11:E11"/>
    <mergeCell ref="K11:N11"/>
    <mergeCell ref="O11:Q11"/>
    <mergeCell ref="B8:W8"/>
    <mergeCell ref="B3:I3"/>
    <mergeCell ref="B4:I4"/>
    <mergeCell ref="B5:I5"/>
    <mergeCell ref="B6:I6"/>
    <mergeCell ref="B7:W7"/>
  </mergeCells>
  <conditionalFormatting sqref="F13:F66">
    <cfRule type="expression" dxfId="17" priority="9">
      <formula>F13&gt;=M13</formula>
    </cfRule>
    <cfRule type="expression" dxfId="16" priority="10">
      <formula>F13&lt;=N13</formula>
    </cfRule>
  </conditionalFormatting>
  <conditionalFormatting sqref="G13:G62">
    <cfRule type="expression" dxfId="15" priority="4">
      <formula>G13&lt;=N13</formula>
    </cfRule>
  </conditionalFormatting>
  <conditionalFormatting sqref="G13:G66">
    <cfRule type="expression" dxfId="14" priority="8">
      <formula>G13&gt;=M13</formula>
    </cfRule>
  </conditionalFormatting>
  <conditionalFormatting sqref="H13:H66">
    <cfRule type="expression" dxfId="13" priority="3">
      <formula>H13&lt;=N13</formula>
    </cfRule>
    <cfRule type="expression" dxfId="12" priority="7">
      <formula>H13&gt;=M13</formula>
    </cfRule>
  </conditionalFormatting>
  <conditionalFormatting sqref="I13:I66">
    <cfRule type="expression" dxfId="11" priority="2">
      <formula>I13&lt;=N13</formula>
    </cfRule>
    <cfRule type="expression" dxfId="10" priority="6">
      <formula>I13&gt;=M13</formula>
    </cfRule>
  </conditionalFormatting>
  <conditionalFormatting sqref="J13:J66">
    <cfRule type="expression" dxfId="9" priority="1">
      <formula>J13&lt;=N13</formula>
    </cfRule>
    <cfRule type="expression" dxfId="8" priority="5">
      <formula>J13&gt;=M13</formula>
    </cfRule>
  </conditionalFormatting>
  <printOptions horizontalCentered="1" verticalCentered="1"/>
  <pageMargins left="0.31496062992125984" right="0.31496062992125984" top="0.35433070866141736" bottom="0.35433070866141736" header="0.31496062992125984" footer="0.31496062992125984"/>
  <pageSetup scale="44"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3E4D1-9841-4CC5-8632-A67790593BAB}">
  <sheetPr>
    <tabColor rgb="FFFFFF00"/>
    <pageSetUpPr fitToPage="1"/>
  </sheetPr>
  <dimension ref="A1:AF131"/>
  <sheetViews>
    <sheetView tabSelected="1" topLeftCell="J1" zoomScaleNormal="100" zoomScaleSheetLayoutView="115" zoomScalePageLayoutView="70" workbookViewId="0">
      <selection activeCell="S15" sqref="S15"/>
    </sheetView>
  </sheetViews>
  <sheetFormatPr baseColWidth="10" defaultColWidth="11.453125" defaultRowHeight="10" x14ac:dyDescent="0.2"/>
  <cols>
    <col min="1" max="1" width="1.7265625" style="15" customWidth="1"/>
    <col min="2" max="2" width="5.81640625" style="15" customWidth="1"/>
    <col min="3" max="3" width="29.81640625" style="15" customWidth="1"/>
    <col min="4" max="4" width="9.453125" style="35" customWidth="1"/>
    <col min="5" max="5" width="8.81640625" style="16" bestFit="1" customWidth="1"/>
    <col min="6" max="6" width="10.81640625" style="16" bestFit="1" customWidth="1"/>
    <col min="7" max="10" width="12" style="16" bestFit="1" customWidth="1"/>
    <col min="11" max="13" width="11.1796875" style="16" bestFit="1" customWidth="1"/>
    <col min="14" max="14" width="10.453125" style="16" bestFit="1" customWidth="1"/>
    <col min="15" max="15" width="9.54296875" style="16" bestFit="1" customWidth="1"/>
    <col min="16" max="16" width="10.453125" style="16" bestFit="1" customWidth="1"/>
    <col min="17" max="17" width="9.54296875" style="16" bestFit="1" customWidth="1"/>
    <col min="18" max="18" width="11.81640625" style="16" customWidth="1"/>
    <col min="19" max="19" width="14.54296875" style="15" customWidth="1"/>
    <col min="20" max="20" width="11" style="15" customWidth="1"/>
    <col min="21" max="21" width="14.54296875" style="15" customWidth="1"/>
    <col min="22" max="22" width="11.1796875" style="15" customWidth="1"/>
    <col min="23" max="23" width="14.54296875" style="15" customWidth="1"/>
    <col min="24" max="24" width="11.26953125" style="15" customWidth="1"/>
    <col min="25" max="28" width="14.81640625" style="15" customWidth="1"/>
    <col min="29" max="29" width="20.54296875" style="15" customWidth="1"/>
    <col min="30" max="30" width="11.453125" style="15" customWidth="1"/>
    <col min="31" max="31" width="72.81640625" style="15" customWidth="1"/>
    <col min="32" max="42" width="11.453125" style="15" customWidth="1"/>
    <col min="43" max="16384" width="11.453125" style="15"/>
  </cols>
  <sheetData>
    <row r="1" spans="1:32" s="11" customFormat="1" ht="10.5" thickBot="1" x14ac:dyDescent="0.25">
      <c r="D1" s="32"/>
      <c r="E1" s="12"/>
      <c r="F1" s="12"/>
      <c r="G1" s="12"/>
      <c r="H1" s="12"/>
      <c r="I1" s="12"/>
      <c r="J1" s="12"/>
      <c r="K1" s="12"/>
      <c r="L1" s="12"/>
      <c r="M1" s="12"/>
      <c r="N1" s="12"/>
      <c r="O1" s="12"/>
      <c r="P1" s="12"/>
      <c r="Q1" s="12"/>
      <c r="R1" s="12"/>
      <c r="Z1" s="15"/>
      <c r="AA1" s="15"/>
    </row>
    <row r="2" spans="1:32" s="4" customFormat="1" x14ac:dyDescent="0.35">
      <c r="B2" s="7"/>
      <c r="C2" s="6"/>
      <c r="D2" s="33"/>
      <c r="E2" s="9"/>
      <c r="F2" s="9"/>
      <c r="G2" s="9"/>
      <c r="H2" s="9"/>
      <c r="I2" s="9"/>
      <c r="J2" s="9"/>
      <c r="K2" s="9"/>
      <c r="L2" s="9"/>
      <c r="M2" s="9"/>
      <c r="N2" s="9"/>
      <c r="O2" s="9"/>
      <c r="P2" s="9"/>
      <c r="Q2" s="9"/>
      <c r="R2" s="9"/>
      <c r="S2" s="6"/>
      <c r="T2" s="6"/>
      <c r="U2" s="6"/>
      <c r="V2" s="6"/>
      <c r="W2" s="6"/>
      <c r="X2" s="6"/>
      <c r="Y2" s="6"/>
      <c r="Z2" s="6"/>
      <c r="AA2" s="6"/>
      <c r="AB2" s="6"/>
    </row>
    <row r="3" spans="1:32" s="5" customFormat="1" ht="10.5" x14ac:dyDescent="0.35">
      <c r="A3" s="4"/>
      <c r="B3" s="143" t="s">
        <v>0</v>
      </c>
      <c r="C3" s="144"/>
      <c r="D3" s="144"/>
      <c r="E3" s="144"/>
      <c r="F3" s="144"/>
      <c r="G3" s="144"/>
      <c r="H3" s="144"/>
      <c r="I3" s="144"/>
      <c r="J3" s="144"/>
      <c r="K3" s="144"/>
      <c r="L3" s="144"/>
      <c r="M3" s="144"/>
      <c r="N3" s="80"/>
      <c r="O3" s="80"/>
      <c r="P3" s="80"/>
      <c r="Q3" s="80"/>
      <c r="R3" s="80"/>
      <c r="S3" s="80"/>
      <c r="T3" s="80"/>
      <c r="U3" s="80"/>
      <c r="V3" s="80"/>
      <c r="W3" s="80"/>
      <c r="X3" s="80"/>
      <c r="Y3" s="80"/>
      <c r="Z3" s="80"/>
      <c r="AA3" s="80"/>
      <c r="AB3" s="80"/>
    </row>
    <row r="4" spans="1:32" s="5" customFormat="1" ht="10.5" x14ac:dyDescent="0.35">
      <c r="A4" s="4"/>
      <c r="B4" s="145" t="s">
        <v>1</v>
      </c>
      <c r="C4" s="146"/>
      <c r="D4" s="146"/>
      <c r="E4" s="146"/>
      <c r="F4" s="146"/>
      <c r="G4" s="146"/>
      <c r="H4" s="146"/>
      <c r="I4" s="146"/>
      <c r="J4" s="146"/>
      <c r="K4" s="146"/>
      <c r="L4" s="146"/>
      <c r="M4" s="146"/>
      <c r="N4" s="17"/>
      <c r="O4" s="17"/>
      <c r="P4" s="17"/>
      <c r="Q4" s="17"/>
      <c r="R4" s="17"/>
      <c r="S4" s="17"/>
      <c r="T4" s="17"/>
      <c r="U4" s="17"/>
      <c r="V4" s="17"/>
      <c r="W4" s="17"/>
      <c r="X4" s="17"/>
      <c r="Y4" s="17"/>
      <c r="Z4" s="17"/>
      <c r="AA4" s="17"/>
      <c r="AB4" s="17"/>
    </row>
    <row r="5" spans="1:32" s="5" customFormat="1" ht="10.5" x14ac:dyDescent="0.35">
      <c r="A5" s="4"/>
      <c r="B5" s="143" t="s">
        <v>2</v>
      </c>
      <c r="C5" s="144"/>
      <c r="D5" s="144"/>
      <c r="E5" s="144"/>
      <c r="F5" s="144"/>
      <c r="G5" s="144"/>
      <c r="H5" s="144"/>
      <c r="I5" s="144"/>
      <c r="J5" s="144"/>
      <c r="K5" s="144"/>
      <c r="L5" s="144"/>
      <c r="M5" s="144"/>
      <c r="N5" s="80"/>
      <c r="O5" s="80"/>
      <c r="P5" s="80"/>
      <c r="Q5" s="80"/>
      <c r="R5" s="80"/>
      <c r="S5" s="80"/>
      <c r="T5" s="80"/>
      <c r="U5" s="80"/>
      <c r="V5" s="80"/>
      <c r="W5" s="80"/>
      <c r="X5" s="80"/>
      <c r="Y5" s="80"/>
      <c r="Z5" s="80"/>
      <c r="AA5" s="80"/>
      <c r="AB5" s="80"/>
    </row>
    <row r="6" spans="1:32" s="2" customFormat="1" ht="11" thickBot="1" x14ac:dyDescent="0.25">
      <c r="B6" s="147"/>
      <c r="C6" s="148"/>
      <c r="D6" s="148"/>
      <c r="E6" s="148"/>
      <c r="F6" s="148"/>
      <c r="G6" s="148"/>
      <c r="H6" s="148"/>
      <c r="I6" s="148"/>
      <c r="J6" s="148"/>
      <c r="K6" s="148"/>
      <c r="L6" s="148"/>
      <c r="M6" s="148"/>
      <c r="N6" s="23"/>
      <c r="O6" s="23"/>
      <c r="P6" s="23"/>
      <c r="Q6" s="23"/>
      <c r="R6" s="23"/>
      <c r="S6" s="23"/>
      <c r="T6" s="23"/>
      <c r="U6" s="23"/>
      <c r="V6" s="23"/>
      <c r="W6" s="23"/>
      <c r="X6" s="23"/>
      <c r="Y6" s="23"/>
      <c r="Z6" s="23"/>
      <c r="AA6" s="23"/>
      <c r="AB6" s="23"/>
    </row>
    <row r="7" spans="1:32" s="2" customFormat="1" ht="12" customHeight="1" thickBot="1" x14ac:dyDescent="0.25">
      <c r="B7" s="149" t="s">
        <v>101</v>
      </c>
      <c r="C7" s="150"/>
      <c r="D7" s="150"/>
      <c r="E7" s="150"/>
      <c r="F7" s="150"/>
      <c r="G7" s="150"/>
      <c r="H7" s="150"/>
      <c r="I7" s="150"/>
      <c r="J7" s="150"/>
      <c r="K7" s="150"/>
      <c r="L7" s="150"/>
      <c r="M7" s="150"/>
      <c r="N7" s="150"/>
      <c r="O7" s="150"/>
      <c r="P7" s="150"/>
      <c r="Q7" s="150"/>
      <c r="R7" s="150"/>
      <c r="S7" s="150"/>
      <c r="T7" s="150"/>
      <c r="U7" s="150"/>
      <c r="V7" s="150"/>
      <c r="W7" s="150"/>
      <c r="X7" s="150"/>
      <c r="Y7" s="150"/>
      <c r="Z7" s="150"/>
      <c r="AA7" s="150"/>
      <c r="AB7" s="150"/>
    </row>
    <row r="8" spans="1:32" s="1" customFormat="1" ht="30.75" customHeight="1" thickBot="1" x14ac:dyDescent="0.25">
      <c r="B8" s="141" t="s">
        <v>102</v>
      </c>
      <c r="C8" s="142"/>
      <c r="D8" s="142"/>
      <c r="E8" s="142"/>
      <c r="F8" s="142"/>
      <c r="G8" s="142"/>
      <c r="H8" s="142"/>
      <c r="I8" s="142"/>
      <c r="J8" s="142"/>
      <c r="K8" s="142"/>
      <c r="L8" s="142"/>
      <c r="M8" s="142"/>
      <c r="N8" s="142"/>
      <c r="O8" s="142"/>
      <c r="P8" s="142"/>
      <c r="Q8" s="142"/>
      <c r="R8" s="142"/>
      <c r="S8" s="142"/>
      <c r="T8" s="142"/>
      <c r="U8" s="142"/>
      <c r="V8" s="142"/>
      <c r="W8" s="142"/>
      <c r="X8" s="142"/>
      <c r="Y8" s="142"/>
      <c r="Z8" s="142"/>
      <c r="AA8" s="142"/>
      <c r="AB8" s="142"/>
    </row>
    <row r="9" spans="1:32" s="1" customFormat="1" ht="11.25" customHeight="1" x14ac:dyDescent="0.2">
      <c r="B9" s="152"/>
      <c r="C9" s="153"/>
      <c r="D9" s="153"/>
      <c r="E9" s="153"/>
      <c r="F9" s="153"/>
      <c r="G9" s="153"/>
      <c r="H9" s="153"/>
      <c r="I9" s="153"/>
      <c r="J9" s="153"/>
      <c r="K9" s="153"/>
      <c r="L9" s="153"/>
      <c r="M9" s="153"/>
      <c r="N9" s="26"/>
      <c r="O9" s="26"/>
      <c r="P9" s="26"/>
      <c r="Q9" s="26"/>
      <c r="R9" s="26"/>
      <c r="S9" s="26"/>
      <c r="T9" s="26"/>
      <c r="U9" s="26"/>
      <c r="V9" s="26"/>
      <c r="W9" s="26"/>
      <c r="X9" s="26"/>
      <c r="Y9" s="154"/>
      <c r="Z9" s="154"/>
      <c r="AA9" s="154"/>
      <c r="AB9" s="154"/>
    </row>
    <row r="10" spans="1:32" s="1" customFormat="1" ht="10.5" thickBot="1" x14ac:dyDescent="0.25">
      <c r="B10" s="25"/>
      <c r="C10" s="26"/>
      <c r="D10" s="34"/>
      <c r="E10" s="34"/>
      <c r="F10" s="34"/>
      <c r="G10" s="34"/>
      <c r="H10" s="34"/>
      <c r="I10" s="34"/>
      <c r="J10" s="34"/>
      <c r="K10" s="34"/>
      <c r="L10" s="34"/>
      <c r="M10" s="34"/>
      <c r="N10" s="34"/>
      <c r="O10" s="34"/>
      <c r="P10" s="34"/>
      <c r="Q10" s="34"/>
      <c r="R10" s="34"/>
      <c r="S10" s="26"/>
      <c r="T10" s="26"/>
      <c r="U10" s="26"/>
      <c r="V10" s="26"/>
      <c r="W10" s="26"/>
      <c r="X10" s="26"/>
      <c r="Y10" s="155"/>
      <c r="Z10" s="155"/>
      <c r="AA10" s="155"/>
      <c r="AB10" s="155"/>
    </row>
    <row r="11" spans="1:32" s="3" customFormat="1" ht="41.5" customHeight="1" thickBot="1" x14ac:dyDescent="0.25">
      <c r="B11" s="134" t="s">
        <v>6</v>
      </c>
      <c r="C11" s="156" t="s">
        <v>7</v>
      </c>
      <c r="D11" s="156"/>
      <c r="E11" s="156"/>
      <c r="F11" s="135" t="s">
        <v>103</v>
      </c>
      <c r="G11" s="135" t="s">
        <v>104</v>
      </c>
      <c r="H11" s="135" t="s">
        <v>105</v>
      </c>
      <c r="I11" s="135" t="s">
        <v>106</v>
      </c>
      <c r="J11" s="135" t="s">
        <v>107</v>
      </c>
      <c r="K11" s="135" t="s">
        <v>108</v>
      </c>
      <c r="L11" s="135" t="s">
        <v>109</v>
      </c>
      <c r="M11" s="119" t="s">
        <v>110</v>
      </c>
      <c r="N11" s="157" t="s">
        <v>90</v>
      </c>
      <c r="O11" s="157"/>
      <c r="P11" s="157"/>
      <c r="Q11" s="157"/>
      <c r="R11" s="160" t="s">
        <v>12</v>
      </c>
      <c r="S11" s="161"/>
      <c r="T11" s="161"/>
      <c r="U11" s="161"/>
      <c r="V11" s="161"/>
      <c r="W11" s="161"/>
      <c r="X11" s="162"/>
      <c r="Y11" s="158" t="s">
        <v>14</v>
      </c>
      <c r="Z11" s="158"/>
      <c r="AA11" s="158"/>
      <c r="AB11" s="159"/>
      <c r="AC11" s="151"/>
      <c r="AD11" s="151"/>
      <c r="AE11" s="151"/>
    </row>
    <row r="12" spans="1:32" s="13" customFormat="1" ht="42" x14ac:dyDescent="0.25">
      <c r="B12" s="136" t="s">
        <v>16</v>
      </c>
      <c r="C12" s="70" t="s">
        <v>17</v>
      </c>
      <c r="D12" s="70" t="s">
        <v>18</v>
      </c>
      <c r="E12" s="71" t="s">
        <v>19</v>
      </c>
      <c r="F12" s="74" t="s">
        <v>20</v>
      </c>
      <c r="G12" s="74" t="s">
        <v>20</v>
      </c>
      <c r="H12" s="74" t="s">
        <v>20</v>
      </c>
      <c r="I12" s="74" t="s">
        <v>20</v>
      </c>
      <c r="J12" s="74" t="s">
        <v>20</v>
      </c>
      <c r="K12" s="74" t="s">
        <v>20</v>
      </c>
      <c r="L12" s="74" t="s">
        <v>20</v>
      </c>
      <c r="M12" s="74" t="s">
        <v>20</v>
      </c>
      <c r="N12" s="74" t="s">
        <v>22</v>
      </c>
      <c r="O12" s="74" t="s">
        <v>93</v>
      </c>
      <c r="P12" s="74" t="s">
        <v>96</v>
      </c>
      <c r="Q12" s="74" t="s">
        <v>97</v>
      </c>
      <c r="R12" s="74" t="s">
        <v>93</v>
      </c>
      <c r="S12" s="74" t="s">
        <v>22</v>
      </c>
      <c r="T12" s="74" t="s">
        <v>111</v>
      </c>
      <c r="U12" s="74" t="s">
        <v>23</v>
      </c>
      <c r="V12" s="74" t="s">
        <v>111</v>
      </c>
      <c r="W12" s="74" t="s">
        <v>24</v>
      </c>
      <c r="X12" s="74" t="s">
        <v>111</v>
      </c>
      <c r="Y12" s="74" t="s">
        <v>27</v>
      </c>
      <c r="Z12" s="70" t="s">
        <v>28</v>
      </c>
      <c r="AA12" s="70" t="s">
        <v>29</v>
      </c>
      <c r="AB12" s="137" t="s">
        <v>30</v>
      </c>
      <c r="AC12" s="151"/>
      <c r="AD12" s="151"/>
      <c r="AE12" s="151"/>
    </row>
    <row r="13" spans="1:32" x14ac:dyDescent="0.2">
      <c r="B13" s="138">
        <v>1</v>
      </c>
      <c r="C13" s="62" t="s">
        <v>112</v>
      </c>
      <c r="D13" s="10" t="s">
        <v>32</v>
      </c>
      <c r="E13" s="84">
        <v>4</v>
      </c>
      <c r="F13" s="118">
        <v>145475000</v>
      </c>
      <c r="G13" s="120">
        <v>152000000</v>
      </c>
      <c r="H13" s="121">
        <v>142350000</v>
      </c>
      <c r="I13" s="122">
        <v>144950000</v>
      </c>
      <c r="J13" s="123">
        <v>150000000</v>
      </c>
      <c r="K13" s="124">
        <v>29793329</v>
      </c>
      <c r="L13" s="125">
        <v>34045788</v>
      </c>
      <c r="M13" s="126">
        <v>34034000</v>
      </c>
      <c r="N13" s="113">
        <f>ROUND(AVERAGE(F13,G13,H13,I13,J13,K13,L13,M13),0)</f>
        <v>104081015</v>
      </c>
      <c r="O13" s="113">
        <f>ROUND(_xlfn.STDEV.S(F13,G13,H13,I13,J13,K13,L13,M13),0)</f>
        <v>59261179</v>
      </c>
      <c r="P13" s="113">
        <f>+N13+O13</f>
        <v>163342194</v>
      </c>
      <c r="Q13" s="113">
        <f>+N13-O13</f>
        <v>44819836</v>
      </c>
      <c r="R13" s="113">
        <f>_xlfn.STDEV.P(F13,G13,H13,I13,J13)</f>
        <v>3525351</v>
      </c>
      <c r="S13" s="130">
        <f>ROUND(AVERAGE(F13,G13,H13,I13,J13),0)</f>
        <v>146955000</v>
      </c>
      <c r="T13" s="129">
        <f>(R13/S13)</f>
        <v>0.02</v>
      </c>
      <c r="U13" s="114">
        <f>ROUND(MEDIAN(F13,G13,H13,I13,J13),0)</f>
        <v>145475000</v>
      </c>
      <c r="V13" s="132">
        <f>(R13/U13)</f>
        <v>0.02</v>
      </c>
      <c r="W13" s="114">
        <f>ROUND(GEOMEAN(F13,G13,H13,I13,J13),0)</f>
        <v>146912849</v>
      </c>
      <c r="X13" s="133">
        <f>(R13/W13)</f>
        <v>0.02</v>
      </c>
      <c r="Y13" s="20">
        <f>U13</f>
        <v>145475000</v>
      </c>
      <c r="Z13" s="54">
        <f>ROUND((Y13/1.19),0)</f>
        <v>122247899</v>
      </c>
      <c r="AA13" s="54">
        <f>ROUND(Y13,0)</f>
        <v>145475000</v>
      </c>
      <c r="AB13" s="139">
        <f>AA13*E13</f>
        <v>581900000</v>
      </c>
      <c r="AC13" s="151"/>
      <c r="AD13" s="151"/>
      <c r="AE13" s="151"/>
    </row>
    <row r="14" spans="1:32" ht="11.25" customHeight="1" x14ac:dyDescent="0.2">
      <c r="B14" s="138">
        <v>2</v>
      </c>
      <c r="C14" s="62" t="s">
        <v>113</v>
      </c>
      <c r="D14" s="10" t="s">
        <v>32</v>
      </c>
      <c r="E14" s="84">
        <v>4</v>
      </c>
      <c r="F14" s="118">
        <v>1850000</v>
      </c>
      <c r="G14" s="120">
        <v>1922000</v>
      </c>
      <c r="H14" s="121">
        <v>1580000</v>
      </c>
      <c r="I14" s="122">
        <v>1560000</v>
      </c>
      <c r="J14" s="123">
        <v>1600000</v>
      </c>
      <c r="K14" s="124">
        <v>895000</v>
      </c>
      <c r="L14" s="125">
        <v>291604</v>
      </c>
      <c r="M14" s="126">
        <v>2011100</v>
      </c>
      <c r="N14" s="113">
        <f t="shared" ref="N14:N16" si="0">ROUND(AVERAGE(F14,G14,H14,I14,J14,K14,L14,M14),0)</f>
        <v>1463713</v>
      </c>
      <c r="O14" s="113">
        <f t="shared" ref="O14:O16" si="1">ROUND(_xlfn.STDEV.S(F14,G14,H14,I14,J14,K14,L14,M14),0)</f>
        <v>585237</v>
      </c>
      <c r="P14" s="113">
        <f>+N14+O14</f>
        <v>2048950</v>
      </c>
      <c r="Q14" s="113">
        <f>+N14-O14</f>
        <v>878476</v>
      </c>
      <c r="R14" s="113">
        <f>_xlfn.STDEV.P(F14,G14,H14,I14,J14,K14,M14)</f>
        <v>343806</v>
      </c>
      <c r="S14" s="130">
        <f>ROUND(AVERAGE(F14,G14,H14,I14,J14,K14,M14),0)</f>
        <v>1631157</v>
      </c>
      <c r="T14" s="129">
        <f>(R14/S14)</f>
        <v>0.21</v>
      </c>
      <c r="U14" s="114">
        <f>ROUND(MEDIAN(F14,G14,H14,I14,J14,K14,M14),0)</f>
        <v>1600000</v>
      </c>
      <c r="V14" s="132">
        <f>(R14/U14)</f>
        <v>0.21</v>
      </c>
      <c r="W14" s="114">
        <f>ROUND(GEOMEAN(F14,G14,H14,I14,J14,K14,M14),0)</f>
        <v>1585980</v>
      </c>
      <c r="X14" s="133">
        <f>(R14/W14)</f>
        <v>0.22</v>
      </c>
      <c r="Y14" s="20">
        <f>U14</f>
        <v>1600000</v>
      </c>
      <c r="Z14" s="54">
        <f t="shared" ref="Z14:Z16" si="2">ROUND((Y14/1.19),0)</f>
        <v>1344538</v>
      </c>
      <c r="AA14" s="54">
        <f t="shared" ref="AA14:AA16" si="3">ROUND(Y14,0)</f>
        <v>1600000</v>
      </c>
      <c r="AB14" s="139">
        <f>AA14*E14</f>
        <v>6400000</v>
      </c>
      <c r="AC14" s="151"/>
      <c r="AD14" s="151"/>
      <c r="AE14" s="151"/>
    </row>
    <row r="15" spans="1:32" x14ac:dyDescent="0.2">
      <c r="B15" s="138">
        <v>3</v>
      </c>
      <c r="C15" s="62" t="s">
        <v>114</v>
      </c>
      <c r="D15" s="10" t="s">
        <v>32</v>
      </c>
      <c r="E15" s="84">
        <v>4</v>
      </c>
      <c r="F15" s="118">
        <v>4625000</v>
      </c>
      <c r="G15" s="120">
        <v>4835000</v>
      </c>
      <c r="H15" s="121">
        <v>4250000</v>
      </c>
      <c r="I15" s="122">
        <v>4560000</v>
      </c>
      <c r="J15" s="123">
        <v>4050000</v>
      </c>
      <c r="K15" s="124">
        <v>470000</v>
      </c>
      <c r="L15" s="125">
        <v>643244</v>
      </c>
      <c r="M15" s="126">
        <v>2939300</v>
      </c>
      <c r="N15" s="113">
        <f t="shared" si="0"/>
        <v>3296568</v>
      </c>
      <c r="O15" s="113">
        <f t="shared" si="1"/>
        <v>1787325</v>
      </c>
      <c r="P15" s="113">
        <f>+N15+O15</f>
        <v>5083893</v>
      </c>
      <c r="Q15" s="113">
        <f>+N15-O15</f>
        <v>1509243</v>
      </c>
      <c r="R15" s="113">
        <f>_xlfn.STDEV.P(F15,G15,H15,I15,J15,M15)</f>
        <v>622793</v>
      </c>
      <c r="S15" s="130">
        <f>ROUND(AVERAGE(F15,G15,H15,I15,J15,M15),0)</f>
        <v>4209883</v>
      </c>
      <c r="T15" s="129">
        <f t="shared" ref="T15:T16" si="4">(R15/S15)</f>
        <v>0.15</v>
      </c>
      <c r="U15" s="114">
        <f>ROUND(MEDIAN(F15,G15,H15,I15,J15,M15),0)</f>
        <v>4405000</v>
      </c>
      <c r="V15" s="132">
        <f>(R15/U15)</f>
        <v>0.14000000000000001</v>
      </c>
      <c r="W15" s="114">
        <f>ROUND(GEOMEAN(F15,G15,H15,I15,J15,M15),0)</f>
        <v>4156810</v>
      </c>
      <c r="X15" s="133">
        <f>(R15/W15)</f>
        <v>0.15</v>
      </c>
      <c r="Y15" s="20">
        <f>U15</f>
        <v>4405000</v>
      </c>
      <c r="Z15" s="54">
        <f t="shared" si="2"/>
        <v>3701681</v>
      </c>
      <c r="AA15" s="54">
        <f t="shared" si="3"/>
        <v>4405000</v>
      </c>
      <c r="AB15" s="139">
        <f>AA15*E15</f>
        <v>17620000</v>
      </c>
      <c r="AC15" s="151"/>
      <c r="AD15" s="151"/>
      <c r="AE15" s="151"/>
    </row>
    <row r="16" spans="1:32" x14ac:dyDescent="0.2">
      <c r="B16" s="138">
        <v>4</v>
      </c>
      <c r="C16" s="62" t="s">
        <v>115</v>
      </c>
      <c r="D16" s="10" t="s">
        <v>32</v>
      </c>
      <c r="E16" s="84">
        <v>4</v>
      </c>
      <c r="F16" s="118">
        <v>5550000</v>
      </c>
      <c r="G16" s="120">
        <v>4500000</v>
      </c>
      <c r="H16" s="121">
        <v>4650000</v>
      </c>
      <c r="I16" s="122">
        <v>4750000</v>
      </c>
      <c r="J16" s="123">
        <v>5250000</v>
      </c>
      <c r="K16" s="124">
        <v>3780000</v>
      </c>
      <c r="L16" s="125">
        <v>1286486</v>
      </c>
      <c r="M16" s="126">
        <v>4641000</v>
      </c>
      <c r="N16" s="113">
        <f t="shared" si="0"/>
        <v>4300936</v>
      </c>
      <c r="O16" s="113">
        <f t="shared" si="1"/>
        <v>1325462</v>
      </c>
      <c r="P16" s="113">
        <f>+N16+O16</f>
        <v>5626398</v>
      </c>
      <c r="Q16" s="113">
        <f>+N16-O16</f>
        <v>2975474</v>
      </c>
      <c r="R16" s="113">
        <f>_xlfn.STDEV.P(F16,G16,H16,I16,J16,K16,M16)</f>
        <v>522754</v>
      </c>
      <c r="S16" s="130">
        <f>ROUND(AVERAGE(F16,G16,H16,I16,J16,K16,M16),0)</f>
        <v>4731571</v>
      </c>
      <c r="T16" s="129">
        <f t="shared" si="4"/>
        <v>0.11</v>
      </c>
      <c r="U16" s="114">
        <f>ROUND(MEDIAN(F16,G16,H16,I16,J16,K16,M16),0)</f>
        <v>4650000</v>
      </c>
      <c r="V16" s="132">
        <f>(R16/U16)</f>
        <v>0.11</v>
      </c>
      <c r="W16" s="114">
        <f>ROUND(GEOMEAN(F16,G16,H16,I16,J16,K16,M16),0)</f>
        <v>4701902</v>
      </c>
      <c r="X16" s="133">
        <f>(R16/W16)</f>
        <v>0.11</v>
      </c>
      <c r="Y16" s="20">
        <f>U16</f>
        <v>4650000</v>
      </c>
      <c r="Z16" s="54">
        <f t="shared" si="2"/>
        <v>3907563</v>
      </c>
      <c r="AA16" s="54">
        <f t="shared" si="3"/>
        <v>4650000</v>
      </c>
      <c r="AB16" s="139">
        <f>AA16*E16</f>
        <v>18600000</v>
      </c>
      <c r="AC16" s="151"/>
      <c r="AD16" s="151"/>
      <c r="AE16" s="151"/>
    </row>
    <row r="17" spans="2:29" s="11" customFormat="1" ht="14.65" customHeight="1" thickBot="1" x14ac:dyDescent="0.3">
      <c r="B17" s="36"/>
      <c r="C17" s="37"/>
      <c r="D17" s="38"/>
      <c r="E17" s="87">
        <f>SUM(E13:E16)</f>
        <v>16</v>
      </c>
      <c r="F17" s="117"/>
      <c r="G17" s="117"/>
      <c r="H17" s="117"/>
      <c r="I17" s="117"/>
      <c r="J17" s="92"/>
      <c r="K17" s="92"/>
      <c r="L17" s="92"/>
      <c r="M17" s="92"/>
      <c r="N17" s="93"/>
      <c r="O17" s="93"/>
      <c r="P17" s="93"/>
      <c r="Q17" s="93"/>
      <c r="R17" s="93"/>
      <c r="S17" s="131">
        <f>SUM(S13:S16)</f>
        <v>157527611</v>
      </c>
      <c r="T17" s="128"/>
      <c r="U17" s="50">
        <f>SUM(U13:U16)</f>
        <v>156130000</v>
      </c>
      <c r="V17" s="50"/>
      <c r="W17" s="51">
        <f>SUM(W13:W16)</f>
        <v>157357541</v>
      </c>
      <c r="X17" s="127"/>
      <c r="Y17" s="37"/>
      <c r="Z17" s="63"/>
      <c r="AA17" s="63"/>
      <c r="AB17" s="140">
        <f>SUM(AB13:AB16)</f>
        <v>624520000</v>
      </c>
      <c r="AC17" s="68"/>
    </row>
    <row r="18" spans="2:29" s="11" customFormat="1" x14ac:dyDescent="0.2">
      <c r="B18" s="30"/>
      <c r="D18" s="32"/>
      <c r="E18" s="12"/>
      <c r="F18" s="12"/>
      <c r="G18" s="12"/>
      <c r="H18" s="12"/>
      <c r="I18" s="12"/>
      <c r="J18" s="12"/>
      <c r="K18" s="12"/>
      <c r="L18" s="12"/>
      <c r="M18" s="12"/>
      <c r="N18" s="12"/>
      <c r="O18" s="12"/>
      <c r="P18" s="12"/>
      <c r="Q18" s="12"/>
      <c r="R18" s="12"/>
      <c r="S18" s="28"/>
      <c r="T18" s="28"/>
      <c r="U18" s="28"/>
      <c r="V18" s="28"/>
      <c r="W18" s="29"/>
      <c r="X18" s="29"/>
      <c r="Z18" s="15"/>
      <c r="AA18" s="15"/>
      <c r="AB18" s="19"/>
      <c r="AC18" s="19"/>
    </row>
    <row r="19" spans="2:29" s="11" customFormat="1" x14ac:dyDescent="0.2">
      <c r="B19" s="30"/>
      <c r="D19" s="32"/>
      <c r="E19" s="12"/>
      <c r="F19" s="12"/>
      <c r="G19" s="12"/>
      <c r="H19" s="12"/>
      <c r="I19" s="12"/>
      <c r="J19" s="12"/>
      <c r="K19" s="12"/>
      <c r="L19" s="12"/>
      <c r="M19" s="12"/>
      <c r="N19" s="12"/>
      <c r="O19" s="12"/>
      <c r="P19" s="12"/>
      <c r="Q19" s="12"/>
      <c r="R19" s="12"/>
      <c r="S19" s="44"/>
      <c r="T19" s="44"/>
      <c r="W19" s="32"/>
      <c r="X19" s="32"/>
      <c r="Z19" s="32"/>
      <c r="AA19" s="12"/>
      <c r="AB19" s="44"/>
      <c r="AC19" s="32"/>
    </row>
    <row r="20" spans="2:29" s="11" customFormat="1" x14ac:dyDescent="0.2">
      <c r="B20" s="30"/>
      <c r="D20" s="32"/>
      <c r="E20" s="12"/>
      <c r="F20" s="12"/>
      <c r="G20" s="12"/>
      <c r="H20" s="12"/>
      <c r="I20" s="12"/>
      <c r="J20" s="12"/>
      <c r="K20" s="12"/>
      <c r="L20" s="12"/>
      <c r="M20" s="12"/>
      <c r="N20" s="12"/>
      <c r="O20" s="12"/>
      <c r="P20" s="12"/>
      <c r="Q20" s="12"/>
      <c r="R20" s="12"/>
      <c r="S20" s="44"/>
      <c r="T20" s="44"/>
      <c r="W20" s="32"/>
      <c r="X20" s="32"/>
      <c r="Z20" s="32"/>
      <c r="AA20" s="12"/>
      <c r="AB20" s="44"/>
      <c r="AC20" s="32"/>
    </row>
    <row r="21" spans="2:29" s="11" customFormat="1" x14ac:dyDescent="0.2">
      <c r="B21" s="30"/>
      <c r="D21" s="32"/>
      <c r="E21" s="12"/>
      <c r="F21" s="12"/>
      <c r="G21" s="12"/>
      <c r="H21" s="12"/>
      <c r="I21" s="12"/>
      <c r="J21" s="12"/>
      <c r="K21" s="12"/>
      <c r="L21" s="12"/>
      <c r="M21" s="12"/>
      <c r="N21" s="12"/>
      <c r="O21" s="12"/>
      <c r="P21" s="12"/>
      <c r="Q21" s="12"/>
      <c r="R21" s="12"/>
      <c r="S21" s="44"/>
      <c r="T21" s="44"/>
      <c r="W21" s="32"/>
      <c r="X21" s="32"/>
      <c r="Z21" s="32"/>
      <c r="AA21" s="12"/>
      <c r="AB21" s="44"/>
      <c r="AC21" s="32"/>
    </row>
    <row r="22" spans="2:29" s="11" customFormat="1" x14ac:dyDescent="0.2">
      <c r="B22" s="30"/>
      <c r="D22" s="32"/>
      <c r="E22" s="12"/>
      <c r="F22" s="12"/>
      <c r="G22" s="12"/>
      <c r="H22" s="12"/>
      <c r="I22" s="12"/>
      <c r="J22" s="12"/>
      <c r="K22" s="12"/>
      <c r="L22" s="12"/>
      <c r="M22" s="12"/>
      <c r="N22" s="12"/>
      <c r="O22" s="12"/>
      <c r="P22" s="12"/>
      <c r="Q22" s="12"/>
      <c r="R22" s="12"/>
      <c r="S22" s="44"/>
      <c r="T22" s="44"/>
      <c r="W22" s="32"/>
      <c r="X22" s="32"/>
      <c r="Z22" s="32"/>
      <c r="AA22" s="12"/>
      <c r="AB22" s="44"/>
      <c r="AC22" s="32"/>
    </row>
    <row r="23" spans="2:29" s="11" customFormat="1" x14ac:dyDescent="0.2">
      <c r="B23" s="30"/>
      <c r="D23" s="32"/>
      <c r="E23" s="12"/>
      <c r="F23" s="12"/>
      <c r="G23" s="12"/>
      <c r="H23" s="12"/>
      <c r="I23" s="12"/>
      <c r="J23" s="12"/>
      <c r="K23" s="12"/>
      <c r="L23" s="12"/>
      <c r="M23" s="12"/>
      <c r="N23" s="12"/>
      <c r="O23" s="12"/>
      <c r="P23" s="12"/>
      <c r="Q23" s="12"/>
      <c r="R23" s="12"/>
      <c r="S23" s="44"/>
      <c r="T23" s="44"/>
      <c r="W23" s="32"/>
      <c r="X23" s="32"/>
      <c r="Z23" s="32"/>
      <c r="AA23" s="12"/>
      <c r="AB23" s="116"/>
      <c r="AC23" s="32"/>
    </row>
    <row r="24" spans="2:29" s="11" customFormat="1" x14ac:dyDescent="0.2">
      <c r="B24" s="30"/>
      <c r="D24" s="32"/>
      <c r="E24" s="12"/>
      <c r="F24" s="12"/>
      <c r="G24" s="12"/>
      <c r="H24" s="12"/>
      <c r="I24" s="12"/>
      <c r="J24" s="12"/>
      <c r="K24" s="12"/>
      <c r="L24" s="12"/>
      <c r="M24" s="12"/>
      <c r="N24" s="12"/>
      <c r="O24" s="12"/>
      <c r="P24" s="12"/>
      <c r="Q24" s="12"/>
      <c r="R24" s="12"/>
      <c r="S24" s="44"/>
      <c r="T24" s="44"/>
      <c r="W24" s="32"/>
      <c r="X24" s="32"/>
      <c r="Z24" s="32"/>
      <c r="AA24" s="12"/>
      <c r="AB24" s="44"/>
      <c r="AC24" s="32"/>
    </row>
    <row r="25" spans="2:29" s="11" customFormat="1" x14ac:dyDescent="0.2">
      <c r="B25" s="31"/>
      <c r="D25" s="32"/>
      <c r="E25" s="12"/>
      <c r="F25" s="12"/>
      <c r="G25" s="12"/>
      <c r="H25" s="12"/>
      <c r="I25" s="12"/>
      <c r="J25" s="12"/>
      <c r="K25" s="12"/>
      <c r="L25" s="12"/>
      <c r="M25" s="12"/>
      <c r="N25" s="12"/>
      <c r="O25" s="12"/>
      <c r="P25" s="12"/>
      <c r="Q25" s="12"/>
      <c r="R25" s="12"/>
      <c r="S25" s="44"/>
      <c r="T25" s="44"/>
      <c r="W25" s="32"/>
      <c r="X25" s="32"/>
      <c r="Z25" s="32"/>
      <c r="AA25" s="12"/>
      <c r="AB25" s="44"/>
      <c r="AC25" s="32"/>
    </row>
    <row r="26" spans="2:29" s="11" customFormat="1" x14ac:dyDescent="0.2">
      <c r="B26" s="30"/>
      <c r="D26" s="32"/>
      <c r="E26" s="12"/>
      <c r="F26" s="12"/>
      <c r="G26" s="12"/>
      <c r="H26" s="12"/>
      <c r="I26" s="12"/>
      <c r="J26" s="12"/>
      <c r="K26" s="12"/>
      <c r="L26" s="12"/>
      <c r="M26" s="12"/>
      <c r="N26" s="12"/>
      <c r="O26" s="12"/>
      <c r="P26" s="12"/>
      <c r="Q26" s="12"/>
      <c r="R26" s="12"/>
      <c r="S26" s="44"/>
      <c r="T26" s="44"/>
      <c r="W26" s="32"/>
      <c r="X26" s="32"/>
      <c r="Z26" s="32"/>
      <c r="AA26" s="12"/>
      <c r="AB26" s="44"/>
      <c r="AC26" s="32"/>
    </row>
    <row r="27" spans="2:29" s="11" customFormat="1" ht="14" x14ac:dyDescent="0.3">
      <c r="B27" s="30"/>
      <c r="C27" s="18"/>
      <c r="D27" s="32"/>
      <c r="E27" s="12"/>
      <c r="F27" s="12"/>
      <c r="G27" s="12"/>
      <c r="H27" s="12"/>
      <c r="I27" s="12"/>
      <c r="J27" s="12"/>
      <c r="K27" s="12"/>
      <c r="L27" s="12"/>
      <c r="M27" s="12"/>
      <c r="N27" s="12"/>
      <c r="O27" s="12"/>
      <c r="P27" s="12"/>
      <c r="Q27" s="12"/>
      <c r="R27" s="12"/>
      <c r="S27" s="44"/>
      <c r="T27" s="44"/>
      <c r="W27" s="32"/>
      <c r="X27" s="32"/>
      <c r="Z27" s="32"/>
      <c r="AA27" s="12"/>
      <c r="AB27" s="44"/>
      <c r="AC27" s="32"/>
    </row>
    <row r="28" spans="2:29" s="11" customFormat="1" x14ac:dyDescent="0.2">
      <c r="B28" s="31"/>
      <c r="D28" s="32"/>
      <c r="E28" s="12"/>
      <c r="F28" s="12"/>
      <c r="G28" s="12"/>
      <c r="H28" s="12"/>
      <c r="I28" s="12"/>
      <c r="J28" s="12"/>
      <c r="K28" s="12"/>
      <c r="L28" s="12"/>
      <c r="M28" s="12"/>
      <c r="N28" s="12"/>
      <c r="O28" s="12"/>
      <c r="P28" s="12"/>
      <c r="Q28" s="12"/>
      <c r="R28" s="12"/>
      <c r="S28" s="44"/>
      <c r="T28" s="44"/>
      <c r="W28" s="32"/>
      <c r="X28" s="32"/>
      <c r="Z28" s="32"/>
      <c r="AA28" s="12"/>
      <c r="AB28" s="44"/>
      <c r="AC28" s="32"/>
    </row>
    <row r="29" spans="2:29" s="11" customFormat="1" x14ac:dyDescent="0.2">
      <c r="B29" s="30"/>
      <c r="D29" s="32"/>
      <c r="E29" s="12"/>
      <c r="F29" s="12"/>
      <c r="G29" s="12"/>
      <c r="H29" s="12"/>
      <c r="I29" s="12"/>
      <c r="J29" s="12"/>
      <c r="K29" s="12"/>
      <c r="L29" s="12"/>
      <c r="M29" s="12"/>
      <c r="N29" s="12"/>
      <c r="O29" s="12"/>
      <c r="P29" s="12"/>
      <c r="Q29" s="12"/>
      <c r="R29" s="12"/>
      <c r="S29" s="44"/>
      <c r="T29" s="44"/>
      <c r="W29" s="32"/>
      <c r="X29" s="32"/>
      <c r="Z29" s="32"/>
      <c r="AA29" s="12"/>
      <c r="AB29" s="44"/>
      <c r="AC29" s="32"/>
    </row>
    <row r="30" spans="2:29" s="11" customFormat="1" x14ac:dyDescent="0.2">
      <c r="B30" s="30"/>
      <c r="D30" s="32"/>
      <c r="E30" s="12"/>
      <c r="F30" s="12"/>
      <c r="G30" s="12"/>
      <c r="H30" s="12"/>
      <c r="I30" s="12"/>
      <c r="J30" s="12"/>
      <c r="K30" s="12"/>
      <c r="L30" s="12"/>
      <c r="M30" s="12"/>
      <c r="N30" s="12"/>
      <c r="O30" s="12"/>
      <c r="P30" s="12"/>
      <c r="Q30" s="12"/>
      <c r="R30" s="12"/>
      <c r="S30" s="44"/>
      <c r="T30" s="44"/>
      <c r="W30" s="32"/>
      <c r="X30" s="32"/>
      <c r="Z30" s="32"/>
      <c r="AA30" s="12"/>
      <c r="AB30" s="44"/>
      <c r="AC30" s="32"/>
    </row>
    <row r="31" spans="2:29" s="11" customFormat="1" x14ac:dyDescent="0.2">
      <c r="B31" s="31"/>
      <c r="D31" s="32"/>
      <c r="E31" s="12"/>
      <c r="F31" s="12"/>
      <c r="G31" s="12"/>
      <c r="H31" s="12"/>
      <c r="I31" s="12"/>
      <c r="J31" s="12"/>
      <c r="K31" s="12"/>
      <c r="L31" s="12"/>
      <c r="M31" s="12"/>
      <c r="N31" s="12"/>
      <c r="O31" s="12"/>
      <c r="P31" s="12"/>
      <c r="Q31" s="12"/>
      <c r="R31" s="12"/>
      <c r="S31" s="44"/>
      <c r="T31" s="44"/>
      <c r="W31" s="32"/>
      <c r="X31" s="32"/>
      <c r="Z31" s="32"/>
      <c r="AA31" s="12"/>
      <c r="AB31" s="44"/>
      <c r="AC31" s="32"/>
    </row>
    <row r="32" spans="2:29" s="11" customFormat="1" x14ac:dyDescent="0.2">
      <c r="B32" s="30"/>
      <c r="D32" s="32"/>
      <c r="E32" s="12"/>
      <c r="F32" s="12"/>
      <c r="G32" s="12"/>
      <c r="H32" s="12"/>
      <c r="I32" s="12"/>
      <c r="J32" s="12"/>
      <c r="K32" s="12"/>
      <c r="L32" s="12"/>
      <c r="M32" s="12"/>
      <c r="N32" s="12"/>
      <c r="O32" s="12"/>
      <c r="P32" s="12"/>
      <c r="Q32" s="12"/>
      <c r="R32" s="12"/>
      <c r="S32" s="44"/>
      <c r="T32" s="44"/>
      <c r="W32" s="32"/>
      <c r="X32" s="32"/>
      <c r="Z32" s="32"/>
      <c r="AA32" s="12"/>
      <c r="AB32" s="44"/>
      <c r="AC32" s="32"/>
    </row>
    <row r="33" spans="2:29" s="11" customFormat="1" x14ac:dyDescent="0.2">
      <c r="B33" s="30"/>
      <c r="D33" s="32"/>
      <c r="E33" s="12"/>
      <c r="F33" s="12"/>
      <c r="G33" s="12"/>
      <c r="H33" s="12"/>
      <c r="I33" s="12"/>
      <c r="J33" s="12"/>
      <c r="K33" s="12"/>
      <c r="L33" s="12"/>
      <c r="M33" s="12"/>
      <c r="N33" s="12"/>
      <c r="O33" s="12"/>
      <c r="P33" s="12"/>
      <c r="Q33" s="12"/>
      <c r="R33" s="12"/>
      <c r="S33" s="44"/>
      <c r="T33" s="44"/>
      <c r="W33" s="32"/>
      <c r="X33" s="32"/>
      <c r="Z33" s="32"/>
      <c r="AA33" s="12"/>
      <c r="AB33" s="44"/>
      <c r="AC33" s="32"/>
    </row>
    <row r="34" spans="2:29" s="11" customFormat="1" x14ac:dyDescent="0.2">
      <c r="B34" s="31"/>
      <c r="D34" s="32"/>
      <c r="E34" s="12"/>
      <c r="F34" s="12"/>
      <c r="G34" s="12"/>
      <c r="H34" s="12"/>
      <c r="I34" s="12"/>
      <c r="J34" s="12"/>
      <c r="K34" s="12"/>
      <c r="L34" s="12"/>
      <c r="M34" s="12"/>
      <c r="N34" s="12"/>
      <c r="O34" s="12"/>
      <c r="P34" s="12"/>
      <c r="Q34" s="12"/>
      <c r="R34" s="12"/>
      <c r="S34" s="44"/>
      <c r="T34" s="44"/>
      <c r="W34" s="32"/>
      <c r="X34" s="32"/>
      <c r="Z34" s="32"/>
      <c r="AA34" s="12"/>
      <c r="AB34" s="44"/>
      <c r="AC34" s="32"/>
    </row>
    <row r="35" spans="2:29" s="11" customFormat="1" x14ac:dyDescent="0.2">
      <c r="B35" s="30"/>
      <c r="D35" s="32"/>
      <c r="E35" s="12"/>
      <c r="F35" s="12"/>
      <c r="G35" s="12"/>
      <c r="H35" s="12"/>
      <c r="I35" s="12"/>
      <c r="J35" s="12"/>
      <c r="K35" s="12"/>
      <c r="L35" s="12"/>
      <c r="M35" s="12"/>
      <c r="N35" s="12"/>
      <c r="O35" s="12"/>
      <c r="P35" s="12"/>
      <c r="Q35" s="12"/>
      <c r="R35" s="12"/>
      <c r="S35" s="44"/>
      <c r="T35" s="44"/>
      <c r="W35" s="32"/>
      <c r="X35" s="32"/>
      <c r="Z35" s="32"/>
      <c r="AA35" s="12"/>
      <c r="AB35" s="44"/>
      <c r="AC35" s="32"/>
    </row>
    <row r="36" spans="2:29" s="11" customFormat="1" x14ac:dyDescent="0.2">
      <c r="B36" s="30"/>
      <c r="D36" s="32"/>
      <c r="E36" s="12"/>
      <c r="F36" s="12"/>
      <c r="G36" s="12"/>
      <c r="H36" s="12"/>
      <c r="I36" s="12"/>
      <c r="J36" s="12"/>
      <c r="K36" s="12"/>
      <c r="L36" s="12"/>
      <c r="M36" s="12"/>
      <c r="N36" s="12"/>
      <c r="O36" s="12"/>
      <c r="P36" s="12"/>
      <c r="Q36" s="12"/>
      <c r="R36" s="12"/>
      <c r="S36" s="44"/>
      <c r="T36" s="44"/>
      <c r="W36" s="32"/>
      <c r="X36" s="32"/>
      <c r="Z36" s="32"/>
      <c r="AA36" s="12"/>
      <c r="AB36" s="44"/>
      <c r="AC36" s="32"/>
    </row>
    <row r="37" spans="2:29" s="11" customFormat="1" x14ac:dyDescent="0.2">
      <c r="B37" s="31"/>
      <c r="D37" s="32"/>
      <c r="E37" s="12"/>
      <c r="F37" s="12"/>
      <c r="G37" s="12"/>
      <c r="H37" s="12"/>
      <c r="I37" s="12"/>
      <c r="J37" s="12"/>
      <c r="K37" s="12"/>
      <c r="L37" s="12"/>
      <c r="M37" s="12"/>
      <c r="N37" s="12"/>
      <c r="O37" s="12"/>
      <c r="P37" s="12"/>
      <c r="Q37" s="12"/>
      <c r="R37" s="12"/>
      <c r="S37" s="44"/>
      <c r="T37" s="44"/>
      <c r="W37" s="32"/>
      <c r="X37" s="32"/>
      <c r="Z37" s="32"/>
      <c r="AA37" s="12"/>
      <c r="AB37" s="44"/>
      <c r="AC37" s="32"/>
    </row>
    <row r="38" spans="2:29" s="11" customFormat="1" x14ac:dyDescent="0.2">
      <c r="B38" s="30"/>
      <c r="D38" s="32"/>
      <c r="E38" s="12"/>
      <c r="F38" s="12"/>
      <c r="G38" s="12"/>
      <c r="H38" s="12"/>
      <c r="I38" s="12"/>
      <c r="J38" s="12"/>
      <c r="K38" s="12"/>
      <c r="L38" s="12"/>
      <c r="M38" s="12"/>
      <c r="N38" s="12"/>
      <c r="O38" s="12"/>
      <c r="P38" s="12"/>
      <c r="Q38" s="12"/>
      <c r="R38" s="12"/>
      <c r="S38" s="44"/>
      <c r="T38" s="44"/>
      <c r="W38" s="32"/>
      <c r="X38" s="32"/>
      <c r="Z38" s="32"/>
      <c r="AA38" s="12"/>
      <c r="AB38" s="44"/>
      <c r="AC38" s="32"/>
    </row>
    <row r="39" spans="2:29" s="11" customFormat="1" x14ac:dyDescent="0.2">
      <c r="B39" s="30"/>
      <c r="D39" s="32"/>
      <c r="E39" s="12"/>
      <c r="F39" s="12"/>
      <c r="G39" s="12"/>
      <c r="H39" s="12"/>
      <c r="I39" s="12"/>
      <c r="J39" s="12"/>
      <c r="K39" s="12"/>
      <c r="L39" s="12"/>
      <c r="M39" s="12"/>
      <c r="N39" s="12"/>
      <c r="O39" s="12"/>
      <c r="P39" s="12"/>
      <c r="Q39" s="12"/>
      <c r="R39" s="12"/>
      <c r="S39" s="44"/>
      <c r="T39" s="44"/>
      <c r="W39" s="32"/>
      <c r="X39" s="32"/>
      <c r="Z39" s="32"/>
      <c r="AA39" s="12"/>
      <c r="AB39" s="44"/>
      <c r="AC39" s="32"/>
    </row>
    <row r="40" spans="2:29" s="11" customFormat="1" x14ac:dyDescent="0.2">
      <c r="B40" s="31"/>
      <c r="D40" s="32"/>
      <c r="E40" s="12"/>
      <c r="F40" s="12"/>
      <c r="G40" s="12"/>
      <c r="H40" s="12"/>
      <c r="I40" s="12"/>
      <c r="J40" s="12"/>
      <c r="K40" s="12"/>
      <c r="L40" s="12"/>
      <c r="M40" s="12"/>
      <c r="N40" s="12"/>
      <c r="O40" s="12"/>
      <c r="P40" s="12"/>
      <c r="Q40" s="12"/>
      <c r="R40" s="12"/>
      <c r="Z40" s="15"/>
      <c r="AA40" s="15"/>
    </row>
    <row r="41" spans="2:29" s="11" customFormat="1" x14ac:dyDescent="0.2">
      <c r="B41" s="30"/>
      <c r="D41" s="32"/>
      <c r="E41" s="12"/>
      <c r="F41" s="12"/>
      <c r="G41" s="12"/>
      <c r="H41" s="12"/>
      <c r="I41" s="12"/>
      <c r="J41" s="12"/>
      <c r="K41" s="12"/>
      <c r="L41" s="12"/>
      <c r="M41" s="12"/>
      <c r="N41" s="12"/>
      <c r="O41" s="12"/>
      <c r="P41" s="12"/>
      <c r="Q41" s="12"/>
      <c r="R41" s="12"/>
      <c r="Z41" s="15"/>
      <c r="AA41" s="15"/>
    </row>
    <row r="42" spans="2:29" s="11" customFormat="1" x14ac:dyDescent="0.2">
      <c r="B42" s="30"/>
      <c r="D42" s="32"/>
      <c r="E42" s="12"/>
      <c r="F42" s="12"/>
      <c r="G42" s="12"/>
      <c r="H42" s="12"/>
      <c r="I42" s="12"/>
      <c r="J42" s="12"/>
      <c r="K42" s="12"/>
      <c r="L42" s="12"/>
      <c r="M42" s="12"/>
      <c r="N42" s="12"/>
      <c r="O42" s="12"/>
      <c r="P42" s="12"/>
      <c r="Q42" s="12"/>
      <c r="R42" s="12"/>
      <c r="Z42" s="15"/>
      <c r="AA42" s="15"/>
    </row>
    <row r="43" spans="2:29" s="11" customFormat="1" x14ac:dyDescent="0.2">
      <c r="B43" s="31"/>
      <c r="D43" s="32"/>
      <c r="E43" s="12"/>
      <c r="F43" s="12"/>
      <c r="G43" s="12"/>
      <c r="H43" s="12"/>
      <c r="I43" s="12"/>
      <c r="J43" s="12"/>
      <c r="K43" s="12"/>
      <c r="L43" s="12"/>
      <c r="M43" s="12"/>
      <c r="N43" s="12"/>
      <c r="O43" s="12"/>
      <c r="P43" s="12"/>
      <c r="Q43" s="12"/>
      <c r="R43" s="12"/>
      <c r="Z43" s="15"/>
      <c r="AA43" s="15"/>
    </row>
    <row r="44" spans="2:29" s="11" customFormat="1" x14ac:dyDescent="0.2">
      <c r="B44" s="30"/>
      <c r="D44" s="32"/>
      <c r="E44" s="12"/>
      <c r="F44" s="12"/>
      <c r="G44" s="12"/>
      <c r="H44" s="12"/>
      <c r="I44" s="12"/>
      <c r="J44" s="12"/>
      <c r="K44" s="12"/>
      <c r="L44" s="12"/>
      <c r="M44" s="12"/>
      <c r="N44" s="12"/>
      <c r="O44" s="12"/>
      <c r="P44" s="12"/>
      <c r="Q44" s="12"/>
      <c r="R44" s="12"/>
      <c r="Z44" s="15"/>
      <c r="AA44" s="15"/>
    </row>
    <row r="45" spans="2:29" s="11" customFormat="1" x14ac:dyDescent="0.2">
      <c r="B45" s="30"/>
      <c r="D45" s="32"/>
      <c r="E45" s="12"/>
      <c r="F45" s="12"/>
      <c r="G45" s="12"/>
      <c r="H45" s="12"/>
      <c r="I45" s="12"/>
      <c r="J45" s="12"/>
      <c r="K45" s="12"/>
      <c r="L45" s="12"/>
      <c r="M45" s="12"/>
      <c r="N45" s="12"/>
      <c r="O45" s="12"/>
      <c r="P45" s="12"/>
      <c r="Q45" s="12"/>
      <c r="R45" s="12"/>
      <c r="Z45" s="15"/>
      <c r="AA45" s="15"/>
    </row>
    <row r="46" spans="2:29" s="11" customFormat="1" x14ac:dyDescent="0.2">
      <c r="B46" s="31"/>
      <c r="D46" s="32"/>
      <c r="E46" s="12"/>
      <c r="F46" s="12"/>
      <c r="G46" s="12"/>
      <c r="H46" s="12"/>
      <c r="I46" s="12"/>
      <c r="J46" s="12"/>
      <c r="K46" s="12"/>
      <c r="L46" s="12"/>
      <c r="M46" s="12"/>
      <c r="N46" s="12"/>
      <c r="O46" s="12"/>
      <c r="P46" s="12"/>
      <c r="Q46" s="12"/>
      <c r="R46" s="12"/>
      <c r="Z46" s="15"/>
      <c r="AA46" s="15"/>
    </row>
    <row r="47" spans="2:29" s="11" customFormat="1" x14ac:dyDescent="0.2">
      <c r="B47" s="30"/>
      <c r="D47" s="32"/>
      <c r="E47" s="12"/>
      <c r="F47" s="12"/>
      <c r="G47" s="12"/>
      <c r="H47" s="12"/>
      <c r="I47" s="12"/>
      <c r="J47" s="12"/>
      <c r="K47" s="12"/>
      <c r="L47" s="12"/>
      <c r="M47" s="12"/>
      <c r="N47" s="12"/>
      <c r="O47" s="12"/>
      <c r="P47" s="12"/>
      <c r="Q47" s="12"/>
      <c r="R47" s="12"/>
      <c r="Z47" s="15"/>
      <c r="AA47" s="15"/>
    </row>
    <row r="48" spans="2:29" s="11" customFormat="1" x14ac:dyDescent="0.2">
      <c r="B48" s="30"/>
      <c r="D48" s="32"/>
      <c r="E48" s="12"/>
      <c r="F48" s="12"/>
      <c r="G48" s="12"/>
      <c r="H48" s="12"/>
      <c r="I48" s="12"/>
      <c r="J48" s="12"/>
      <c r="K48" s="12"/>
      <c r="L48" s="12"/>
      <c r="M48" s="12"/>
      <c r="N48" s="12"/>
      <c r="O48" s="12"/>
      <c r="P48" s="12"/>
      <c r="Q48" s="12"/>
      <c r="R48" s="12"/>
      <c r="Z48" s="15"/>
      <c r="AA48" s="15"/>
    </row>
    <row r="49" spans="2:27" s="11" customFormat="1" x14ac:dyDescent="0.2">
      <c r="B49" s="31"/>
      <c r="D49" s="32"/>
      <c r="E49" s="12"/>
      <c r="F49" s="12"/>
      <c r="G49" s="12"/>
      <c r="H49" s="12"/>
      <c r="I49" s="12"/>
      <c r="J49" s="12"/>
      <c r="K49" s="12"/>
      <c r="L49" s="12"/>
      <c r="M49" s="12"/>
      <c r="N49" s="12"/>
      <c r="O49" s="12"/>
      <c r="P49" s="12"/>
      <c r="Q49" s="12"/>
      <c r="R49" s="12"/>
      <c r="Z49" s="15"/>
      <c r="AA49" s="15"/>
    </row>
    <row r="50" spans="2:27" s="11" customFormat="1" x14ac:dyDescent="0.2">
      <c r="B50" s="30"/>
      <c r="D50" s="32"/>
      <c r="E50" s="12"/>
      <c r="F50" s="12"/>
      <c r="G50" s="12"/>
      <c r="H50" s="12"/>
      <c r="I50" s="12"/>
      <c r="J50" s="12"/>
      <c r="K50" s="12"/>
      <c r="L50" s="12"/>
      <c r="M50" s="12"/>
      <c r="N50" s="12"/>
      <c r="O50" s="12"/>
      <c r="P50" s="12"/>
      <c r="Q50" s="12"/>
      <c r="R50" s="12"/>
      <c r="Z50" s="15"/>
      <c r="AA50" s="15"/>
    </row>
    <row r="51" spans="2:27" s="11" customFormat="1" x14ac:dyDescent="0.2">
      <c r="B51" s="30"/>
      <c r="D51" s="32"/>
      <c r="E51" s="12"/>
      <c r="F51" s="12"/>
      <c r="G51" s="12"/>
      <c r="H51" s="12"/>
      <c r="I51" s="12"/>
      <c r="J51" s="12"/>
      <c r="K51" s="12"/>
      <c r="L51" s="12"/>
      <c r="M51" s="12"/>
      <c r="N51" s="12"/>
      <c r="O51" s="12"/>
      <c r="P51" s="12"/>
      <c r="Q51" s="12"/>
      <c r="R51" s="12"/>
      <c r="Z51" s="15"/>
      <c r="AA51" s="15"/>
    </row>
    <row r="52" spans="2:27" s="11" customFormat="1" x14ac:dyDescent="0.2">
      <c r="B52" s="31"/>
      <c r="D52" s="32"/>
      <c r="E52" s="12"/>
      <c r="F52" s="12"/>
      <c r="G52" s="12"/>
      <c r="H52" s="12"/>
      <c r="I52" s="12"/>
      <c r="J52" s="12"/>
      <c r="K52" s="12"/>
      <c r="L52" s="12"/>
      <c r="M52" s="12"/>
      <c r="N52" s="12"/>
      <c r="O52" s="12"/>
      <c r="P52" s="12"/>
      <c r="Q52" s="12"/>
      <c r="R52" s="12"/>
      <c r="Z52" s="15"/>
      <c r="AA52" s="15"/>
    </row>
    <row r="53" spans="2:27" s="11" customFormat="1" x14ac:dyDescent="0.2">
      <c r="B53" s="30"/>
      <c r="D53" s="32"/>
      <c r="E53" s="12"/>
      <c r="F53" s="12"/>
      <c r="G53" s="12"/>
      <c r="H53" s="12"/>
      <c r="I53" s="12"/>
      <c r="J53" s="12"/>
      <c r="K53" s="12"/>
      <c r="L53" s="12"/>
      <c r="M53" s="12"/>
      <c r="N53" s="12"/>
      <c r="O53" s="12"/>
      <c r="P53" s="12"/>
      <c r="Q53" s="12"/>
      <c r="R53" s="12"/>
      <c r="Z53" s="15"/>
      <c r="AA53" s="15"/>
    </row>
    <row r="54" spans="2:27" s="11" customFormat="1" x14ac:dyDescent="0.2">
      <c r="B54" s="30"/>
      <c r="D54" s="32"/>
      <c r="E54" s="12"/>
      <c r="F54" s="12"/>
      <c r="G54" s="12"/>
      <c r="H54" s="12"/>
      <c r="I54" s="12"/>
      <c r="J54" s="12"/>
      <c r="K54" s="12"/>
      <c r="L54" s="12"/>
      <c r="M54" s="12"/>
      <c r="N54" s="12"/>
      <c r="O54" s="12"/>
      <c r="P54" s="12"/>
      <c r="Q54" s="12"/>
      <c r="R54" s="12"/>
      <c r="Z54" s="15"/>
      <c r="AA54" s="15"/>
    </row>
    <row r="55" spans="2:27" s="11" customFormat="1" x14ac:dyDescent="0.2">
      <c r="B55" s="31"/>
      <c r="D55" s="32"/>
      <c r="E55" s="12"/>
      <c r="F55" s="12"/>
      <c r="G55" s="12"/>
      <c r="H55" s="12"/>
      <c r="I55" s="12"/>
      <c r="J55" s="12"/>
      <c r="K55" s="12"/>
      <c r="L55" s="12"/>
      <c r="M55" s="12"/>
      <c r="N55" s="12"/>
      <c r="O55" s="12"/>
      <c r="P55" s="12"/>
      <c r="Q55" s="12"/>
      <c r="R55" s="12"/>
      <c r="Z55" s="15"/>
      <c r="AA55" s="15"/>
    </row>
    <row r="56" spans="2:27" s="11" customFormat="1" x14ac:dyDescent="0.2">
      <c r="B56" s="30"/>
      <c r="D56" s="32"/>
      <c r="E56" s="12"/>
      <c r="F56" s="12"/>
      <c r="G56" s="12"/>
      <c r="H56" s="12"/>
      <c r="I56" s="12"/>
      <c r="J56" s="12"/>
      <c r="K56" s="12"/>
      <c r="L56" s="12"/>
      <c r="M56" s="12"/>
      <c r="N56" s="12"/>
      <c r="O56" s="12"/>
      <c r="P56" s="12"/>
      <c r="Q56" s="12"/>
      <c r="R56" s="12"/>
      <c r="Z56" s="15"/>
      <c r="AA56" s="15"/>
    </row>
    <row r="57" spans="2:27" s="11" customFormat="1" x14ac:dyDescent="0.2">
      <c r="D57" s="32"/>
      <c r="E57" s="12"/>
      <c r="F57" s="12"/>
      <c r="G57" s="12"/>
      <c r="H57" s="12"/>
      <c r="I57" s="12"/>
      <c r="J57" s="12"/>
      <c r="K57" s="12"/>
      <c r="L57" s="12"/>
      <c r="M57" s="12"/>
      <c r="N57" s="12"/>
      <c r="O57" s="12"/>
      <c r="P57" s="12"/>
      <c r="Q57" s="12"/>
      <c r="R57" s="12"/>
      <c r="Z57" s="15"/>
      <c r="AA57" s="15"/>
    </row>
    <row r="58" spans="2:27" s="11" customFormat="1" x14ac:dyDescent="0.2">
      <c r="D58" s="32"/>
      <c r="E58" s="12"/>
      <c r="F58" s="12"/>
      <c r="G58" s="12"/>
      <c r="H58" s="12"/>
      <c r="I58" s="12"/>
      <c r="J58" s="12"/>
      <c r="K58" s="12"/>
      <c r="L58" s="12"/>
      <c r="M58" s="12"/>
      <c r="N58" s="12"/>
      <c r="O58" s="12"/>
      <c r="P58" s="12"/>
      <c r="Q58" s="12"/>
      <c r="R58" s="12"/>
      <c r="Z58" s="15"/>
      <c r="AA58" s="15"/>
    </row>
    <row r="59" spans="2:27" s="11" customFormat="1" x14ac:dyDescent="0.2">
      <c r="D59" s="32"/>
      <c r="E59" s="12"/>
      <c r="F59" s="12"/>
      <c r="G59" s="12"/>
      <c r="H59" s="12"/>
      <c r="I59" s="12"/>
      <c r="J59" s="12"/>
      <c r="K59" s="12"/>
      <c r="L59" s="12"/>
      <c r="M59" s="12"/>
      <c r="N59" s="12"/>
      <c r="O59" s="12"/>
      <c r="P59" s="12"/>
      <c r="Q59" s="12"/>
      <c r="R59" s="12"/>
      <c r="Z59" s="15"/>
      <c r="AA59" s="15"/>
    </row>
    <row r="60" spans="2:27" s="11" customFormat="1" x14ac:dyDescent="0.2">
      <c r="D60" s="32"/>
      <c r="E60" s="12"/>
      <c r="F60" s="12"/>
      <c r="G60" s="12"/>
      <c r="H60" s="12"/>
      <c r="I60" s="12"/>
      <c r="J60" s="12"/>
      <c r="K60" s="12"/>
      <c r="L60" s="12"/>
      <c r="M60" s="12"/>
      <c r="N60" s="12"/>
      <c r="O60" s="12"/>
      <c r="P60" s="12"/>
      <c r="Q60" s="12"/>
      <c r="R60" s="12"/>
      <c r="Z60" s="15"/>
      <c r="AA60" s="15"/>
    </row>
    <row r="61" spans="2:27" s="11" customFormat="1" x14ac:dyDescent="0.2">
      <c r="D61" s="32"/>
      <c r="E61" s="12"/>
      <c r="F61" s="12"/>
      <c r="G61" s="12"/>
      <c r="H61" s="12"/>
      <c r="I61" s="12"/>
      <c r="J61" s="12"/>
      <c r="K61" s="12"/>
      <c r="L61" s="12"/>
      <c r="M61" s="12"/>
      <c r="N61" s="12"/>
      <c r="O61" s="12"/>
      <c r="P61" s="12"/>
      <c r="Q61" s="12"/>
      <c r="R61" s="12"/>
      <c r="Z61" s="15"/>
      <c r="AA61" s="15"/>
    </row>
    <row r="62" spans="2:27" s="11" customFormat="1" x14ac:dyDescent="0.2">
      <c r="D62" s="32"/>
      <c r="E62" s="12"/>
      <c r="F62" s="12"/>
      <c r="G62" s="12"/>
      <c r="H62" s="12"/>
      <c r="I62" s="12"/>
      <c r="J62" s="12"/>
      <c r="K62" s="12"/>
      <c r="L62" s="12"/>
      <c r="M62" s="12"/>
      <c r="N62" s="12"/>
      <c r="O62" s="12"/>
      <c r="P62" s="12"/>
      <c r="Q62" s="12"/>
      <c r="R62" s="12"/>
      <c r="Z62" s="15"/>
      <c r="AA62" s="15"/>
    </row>
    <row r="63" spans="2:27" s="11" customFormat="1" x14ac:dyDescent="0.2">
      <c r="D63" s="32"/>
      <c r="E63" s="12"/>
      <c r="F63" s="12"/>
      <c r="G63" s="12"/>
      <c r="H63" s="12"/>
      <c r="I63" s="12"/>
      <c r="J63" s="12"/>
      <c r="K63" s="12"/>
      <c r="L63" s="12"/>
      <c r="M63" s="12"/>
      <c r="N63" s="12"/>
      <c r="O63" s="12"/>
      <c r="P63" s="12"/>
      <c r="Q63" s="12"/>
      <c r="R63" s="12"/>
      <c r="Z63" s="15"/>
      <c r="AA63" s="15"/>
    </row>
    <row r="64" spans="2:27" s="11" customFormat="1" x14ac:dyDescent="0.2">
      <c r="D64" s="32"/>
      <c r="E64" s="12"/>
      <c r="F64" s="12"/>
      <c r="G64" s="12"/>
      <c r="H64" s="12"/>
      <c r="I64" s="12"/>
      <c r="J64" s="12"/>
      <c r="K64" s="12"/>
      <c r="L64" s="12"/>
      <c r="M64" s="12"/>
      <c r="N64" s="12"/>
      <c r="O64" s="12"/>
      <c r="P64" s="12"/>
      <c r="Q64" s="12"/>
      <c r="R64" s="12"/>
      <c r="Z64" s="15"/>
      <c r="AA64" s="15"/>
    </row>
    <row r="65" spans="4:27" s="11" customFormat="1" x14ac:dyDescent="0.2">
      <c r="D65" s="32"/>
      <c r="E65" s="12"/>
      <c r="F65" s="12"/>
      <c r="G65" s="12"/>
      <c r="H65" s="12"/>
      <c r="I65" s="12"/>
      <c r="J65" s="12"/>
      <c r="K65" s="12"/>
      <c r="L65" s="12"/>
      <c r="M65" s="12"/>
      <c r="N65" s="12"/>
      <c r="O65" s="12"/>
      <c r="P65" s="12"/>
      <c r="Q65" s="12"/>
      <c r="R65" s="12"/>
      <c r="Z65" s="15"/>
      <c r="AA65" s="15"/>
    </row>
    <row r="66" spans="4:27" s="11" customFormat="1" x14ac:dyDescent="0.2">
      <c r="D66" s="32"/>
      <c r="E66" s="12"/>
      <c r="F66" s="12"/>
      <c r="G66" s="12"/>
      <c r="H66" s="12"/>
      <c r="I66" s="12"/>
      <c r="J66" s="12"/>
      <c r="K66" s="12"/>
      <c r="L66" s="12"/>
      <c r="M66" s="12"/>
      <c r="N66" s="12"/>
      <c r="O66" s="12"/>
      <c r="P66" s="12"/>
      <c r="Q66" s="12"/>
      <c r="R66" s="12"/>
      <c r="Z66" s="15"/>
      <c r="AA66" s="15"/>
    </row>
    <row r="67" spans="4:27" s="11" customFormat="1" x14ac:dyDescent="0.2">
      <c r="D67" s="32"/>
      <c r="E67" s="12"/>
      <c r="F67" s="12"/>
      <c r="G67" s="12"/>
      <c r="H67" s="12"/>
      <c r="I67" s="12"/>
      <c r="J67" s="12"/>
      <c r="K67" s="12"/>
      <c r="L67" s="12"/>
      <c r="M67" s="12"/>
      <c r="N67" s="12"/>
      <c r="O67" s="12"/>
      <c r="P67" s="12"/>
      <c r="Q67" s="12"/>
      <c r="R67" s="12"/>
      <c r="Z67" s="15"/>
      <c r="AA67" s="15"/>
    </row>
    <row r="68" spans="4:27" s="11" customFormat="1" x14ac:dyDescent="0.2">
      <c r="D68" s="32"/>
      <c r="E68" s="12"/>
      <c r="F68" s="12"/>
      <c r="G68" s="12"/>
      <c r="H68" s="12"/>
      <c r="I68" s="12"/>
      <c r="J68" s="12"/>
      <c r="K68" s="12"/>
      <c r="L68" s="12"/>
      <c r="M68" s="12"/>
      <c r="N68" s="12"/>
      <c r="O68" s="12"/>
      <c r="P68" s="12"/>
      <c r="Q68" s="12"/>
      <c r="R68" s="12"/>
      <c r="Z68" s="15"/>
      <c r="AA68" s="15"/>
    </row>
    <row r="69" spans="4:27" s="11" customFormat="1" x14ac:dyDescent="0.2">
      <c r="D69" s="32"/>
      <c r="E69" s="12"/>
      <c r="F69" s="12"/>
      <c r="G69" s="12"/>
      <c r="H69" s="12"/>
      <c r="I69" s="12"/>
      <c r="J69" s="12"/>
      <c r="K69" s="12"/>
      <c r="L69" s="12"/>
      <c r="M69" s="12"/>
      <c r="N69" s="12"/>
      <c r="O69" s="12"/>
      <c r="P69" s="12"/>
      <c r="Q69" s="12"/>
      <c r="R69" s="12"/>
      <c r="Z69" s="15"/>
      <c r="AA69" s="15"/>
    </row>
    <row r="70" spans="4:27" s="11" customFormat="1" x14ac:dyDescent="0.2">
      <c r="D70" s="32"/>
      <c r="E70" s="12"/>
      <c r="F70" s="12"/>
      <c r="G70" s="12"/>
      <c r="H70" s="12"/>
      <c r="I70" s="12"/>
      <c r="J70" s="12"/>
      <c r="K70" s="12"/>
      <c r="L70" s="12"/>
      <c r="M70" s="12"/>
      <c r="N70" s="12"/>
      <c r="O70" s="12"/>
      <c r="P70" s="12"/>
      <c r="Q70" s="12"/>
      <c r="R70" s="12"/>
      <c r="Z70" s="15"/>
      <c r="AA70" s="15"/>
    </row>
    <row r="71" spans="4:27" s="11" customFormat="1" x14ac:dyDescent="0.2">
      <c r="D71" s="32"/>
      <c r="E71" s="12"/>
      <c r="F71" s="12"/>
      <c r="G71" s="12"/>
      <c r="H71" s="12"/>
      <c r="I71" s="12"/>
      <c r="J71" s="12"/>
      <c r="K71" s="12"/>
      <c r="L71" s="12"/>
      <c r="M71" s="12"/>
      <c r="N71" s="12"/>
      <c r="O71" s="12"/>
      <c r="P71" s="12"/>
      <c r="Q71" s="12"/>
      <c r="R71" s="12"/>
      <c r="Z71" s="15"/>
      <c r="AA71" s="15"/>
    </row>
    <row r="72" spans="4:27" s="11" customFormat="1" x14ac:dyDescent="0.2">
      <c r="D72" s="32"/>
      <c r="E72" s="12"/>
      <c r="F72" s="12"/>
      <c r="G72" s="12"/>
      <c r="H72" s="12"/>
      <c r="I72" s="12"/>
      <c r="J72" s="12"/>
      <c r="K72" s="12"/>
      <c r="L72" s="12"/>
      <c r="M72" s="12"/>
      <c r="N72" s="12"/>
      <c r="O72" s="12"/>
      <c r="P72" s="12"/>
      <c r="Q72" s="12"/>
      <c r="R72" s="12"/>
      <c r="Z72" s="15"/>
      <c r="AA72" s="15"/>
    </row>
    <row r="73" spans="4:27" s="11" customFormat="1" x14ac:dyDescent="0.2">
      <c r="D73" s="32"/>
      <c r="E73" s="12"/>
      <c r="F73" s="12"/>
      <c r="G73" s="12"/>
      <c r="H73" s="12"/>
      <c r="I73" s="12"/>
      <c r="J73" s="12"/>
      <c r="K73" s="12"/>
      <c r="L73" s="12"/>
      <c r="M73" s="12"/>
      <c r="N73" s="12"/>
      <c r="O73" s="12"/>
      <c r="P73" s="12"/>
      <c r="Q73" s="12"/>
      <c r="R73" s="12"/>
      <c r="Z73" s="15"/>
      <c r="AA73" s="15"/>
    </row>
    <row r="74" spans="4:27" s="11" customFormat="1" x14ac:dyDescent="0.2">
      <c r="D74" s="32"/>
      <c r="E74" s="12"/>
      <c r="F74" s="12"/>
      <c r="G74" s="12"/>
      <c r="H74" s="12"/>
      <c r="I74" s="12"/>
      <c r="J74" s="12"/>
      <c r="K74" s="12"/>
      <c r="L74" s="12"/>
      <c r="M74" s="12"/>
      <c r="N74" s="12"/>
      <c r="O74" s="12"/>
      <c r="P74" s="12"/>
      <c r="Q74" s="12"/>
      <c r="R74" s="12"/>
      <c r="Z74" s="15"/>
      <c r="AA74" s="15"/>
    </row>
    <row r="75" spans="4:27" s="11" customFormat="1" x14ac:dyDescent="0.2">
      <c r="D75" s="32"/>
      <c r="E75" s="12"/>
      <c r="F75" s="12"/>
      <c r="G75" s="12"/>
      <c r="H75" s="12"/>
      <c r="I75" s="12"/>
      <c r="J75" s="12"/>
      <c r="K75" s="12"/>
      <c r="L75" s="12"/>
      <c r="M75" s="12"/>
      <c r="N75" s="12"/>
      <c r="O75" s="12"/>
      <c r="P75" s="12"/>
      <c r="Q75" s="12"/>
      <c r="R75" s="12"/>
      <c r="Z75" s="15"/>
      <c r="AA75" s="15"/>
    </row>
    <row r="76" spans="4:27" s="11" customFormat="1" x14ac:dyDescent="0.2">
      <c r="D76" s="32"/>
      <c r="E76" s="12"/>
      <c r="F76" s="12"/>
      <c r="G76" s="12"/>
      <c r="H76" s="12"/>
      <c r="I76" s="12"/>
      <c r="J76" s="12"/>
      <c r="K76" s="12"/>
      <c r="L76" s="12"/>
      <c r="M76" s="12"/>
      <c r="N76" s="12"/>
      <c r="O76" s="12"/>
      <c r="P76" s="12"/>
      <c r="Q76" s="12"/>
      <c r="R76" s="12"/>
      <c r="Z76" s="15"/>
      <c r="AA76" s="15"/>
    </row>
    <row r="77" spans="4:27" s="11" customFormat="1" x14ac:dyDescent="0.2">
      <c r="D77" s="32"/>
      <c r="E77" s="12"/>
      <c r="F77" s="12"/>
      <c r="G77" s="12"/>
      <c r="H77" s="12"/>
      <c r="I77" s="12"/>
      <c r="J77" s="12"/>
      <c r="K77" s="12"/>
      <c r="L77" s="12"/>
      <c r="M77" s="12"/>
      <c r="N77" s="12"/>
      <c r="O77" s="12"/>
      <c r="P77" s="12"/>
      <c r="Q77" s="12"/>
      <c r="R77" s="12"/>
      <c r="Z77" s="15"/>
      <c r="AA77" s="15"/>
    </row>
    <row r="78" spans="4:27" s="11" customFormat="1" x14ac:dyDescent="0.2">
      <c r="D78" s="32"/>
      <c r="E78" s="12"/>
      <c r="F78" s="12"/>
      <c r="G78" s="12"/>
      <c r="H78" s="12"/>
      <c r="I78" s="12"/>
      <c r="J78" s="12"/>
      <c r="K78" s="12"/>
      <c r="L78" s="12"/>
      <c r="M78" s="12"/>
      <c r="N78" s="12"/>
      <c r="O78" s="12"/>
      <c r="P78" s="12"/>
      <c r="Q78" s="12"/>
      <c r="R78" s="12"/>
      <c r="Z78" s="15"/>
      <c r="AA78" s="15"/>
    </row>
    <row r="79" spans="4:27" s="11" customFormat="1" x14ac:dyDescent="0.2">
      <c r="D79" s="32"/>
      <c r="E79" s="12"/>
      <c r="F79" s="12"/>
      <c r="G79" s="12"/>
      <c r="H79" s="12"/>
      <c r="I79" s="12"/>
      <c r="J79" s="12"/>
      <c r="K79" s="12"/>
      <c r="L79" s="12"/>
      <c r="M79" s="12"/>
      <c r="N79" s="12"/>
      <c r="O79" s="12"/>
      <c r="P79" s="12"/>
      <c r="Q79" s="12"/>
      <c r="R79" s="12"/>
      <c r="Z79" s="15"/>
      <c r="AA79" s="15"/>
    </row>
    <row r="80" spans="4:27" s="11" customFormat="1" x14ac:dyDescent="0.2">
      <c r="D80" s="32"/>
      <c r="E80" s="12"/>
      <c r="F80" s="12"/>
      <c r="G80" s="12"/>
      <c r="H80" s="12"/>
      <c r="I80" s="12"/>
      <c r="J80" s="12"/>
      <c r="K80" s="12"/>
      <c r="L80" s="12"/>
      <c r="M80" s="12"/>
      <c r="N80" s="12"/>
      <c r="O80" s="12"/>
      <c r="P80" s="12"/>
      <c r="Q80" s="12"/>
      <c r="R80" s="12"/>
      <c r="Z80" s="15"/>
      <c r="AA80" s="15"/>
    </row>
    <row r="81" spans="4:27" s="11" customFormat="1" x14ac:dyDescent="0.2">
      <c r="D81" s="32"/>
      <c r="E81" s="12"/>
      <c r="F81" s="12"/>
      <c r="G81" s="12"/>
      <c r="H81" s="12"/>
      <c r="I81" s="12"/>
      <c r="J81" s="12"/>
      <c r="K81" s="12"/>
      <c r="L81" s="12"/>
      <c r="M81" s="12"/>
      <c r="N81" s="12"/>
      <c r="O81" s="12"/>
      <c r="P81" s="12"/>
      <c r="Q81" s="12"/>
      <c r="R81" s="12"/>
      <c r="Z81" s="15"/>
      <c r="AA81" s="15"/>
    </row>
    <row r="82" spans="4:27" s="11" customFormat="1" x14ac:dyDescent="0.2">
      <c r="D82" s="32"/>
      <c r="E82" s="12"/>
      <c r="F82" s="12"/>
      <c r="G82" s="12"/>
      <c r="H82" s="12"/>
      <c r="I82" s="12"/>
      <c r="J82" s="12"/>
      <c r="K82" s="12"/>
      <c r="L82" s="12"/>
      <c r="M82" s="12"/>
      <c r="N82" s="12"/>
      <c r="O82" s="12"/>
      <c r="P82" s="12"/>
      <c r="Q82" s="12"/>
      <c r="R82" s="12"/>
      <c r="Z82" s="15"/>
      <c r="AA82" s="15"/>
    </row>
    <row r="83" spans="4:27" s="11" customFormat="1" x14ac:dyDescent="0.2">
      <c r="D83" s="32"/>
      <c r="E83" s="12"/>
      <c r="F83" s="12"/>
      <c r="G83" s="12"/>
      <c r="H83" s="12"/>
      <c r="I83" s="12"/>
      <c r="J83" s="12"/>
      <c r="K83" s="12"/>
      <c r="L83" s="12"/>
      <c r="M83" s="12"/>
      <c r="N83" s="12"/>
      <c r="O83" s="12"/>
      <c r="P83" s="12"/>
      <c r="Q83" s="12"/>
      <c r="R83" s="12"/>
      <c r="Z83" s="15"/>
      <c r="AA83" s="15"/>
    </row>
    <row r="84" spans="4:27" s="11" customFormat="1" x14ac:dyDescent="0.2">
      <c r="D84" s="32"/>
      <c r="E84" s="12"/>
      <c r="F84" s="12"/>
      <c r="G84" s="12"/>
      <c r="H84" s="12"/>
      <c r="I84" s="12"/>
      <c r="J84" s="12"/>
      <c r="K84" s="12"/>
      <c r="L84" s="12"/>
      <c r="M84" s="12"/>
      <c r="N84" s="12"/>
      <c r="O84" s="12"/>
      <c r="P84" s="12"/>
      <c r="Q84" s="12"/>
      <c r="R84" s="12"/>
      <c r="Z84" s="15"/>
      <c r="AA84" s="15"/>
    </row>
    <row r="85" spans="4:27" s="11" customFormat="1" x14ac:dyDescent="0.2">
      <c r="D85" s="32"/>
      <c r="E85" s="12"/>
      <c r="F85" s="12"/>
      <c r="G85" s="12"/>
      <c r="H85" s="12"/>
      <c r="I85" s="12"/>
      <c r="J85" s="12"/>
      <c r="K85" s="12"/>
      <c r="L85" s="12"/>
      <c r="M85" s="12"/>
      <c r="N85" s="12"/>
      <c r="O85" s="12"/>
      <c r="P85" s="12"/>
      <c r="Q85" s="12"/>
      <c r="R85" s="12"/>
      <c r="Z85" s="15"/>
      <c r="AA85" s="15"/>
    </row>
    <row r="86" spans="4:27" s="11" customFormat="1" x14ac:dyDescent="0.2">
      <c r="D86" s="32"/>
      <c r="E86" s="12"/>
      <c r="F86" s="12"/>
      <c r="G86" s="12"/>
      <c r="H86" s="12"/>
      <c r="I86" s="12"/>
      <c r="J86" s="12"/>
      <c r="K86" s="12"/>
      <c r="L86" s="12"/>
      <c r="M86" s="12"/>
      <c r="N86" s="12"/>
      <c r="O86" s="12"/>
      <c r="P86" s="12"/>
      <c r="Q86" s="12"/>
      <c r="R86" s="12"/>
      <c r="Z86" s="15"/>
      <c r="AA86" s="15"/>
    </row>
    <row r="87" spans="4:27" s="11" customFormat="1" x14ac:dyDescent="0.2">
      <c r="D87" s="32"/>
      <c r="E87" s="12"/>
      <c r="F87" s="12"/>
      <c r="G87" s="12"/>
      <c r="H87" s="12"/>
      <c r="I87" s="12"/>
      <c r="J87" s="12"/>
      <c r="K87" s="12"/>
      <c r="L87" s="12"/>
      <c r="M87" s="12"/>
      <c r="N87" s="12"/>
      <c r="O87" s="12"/>
      <c r="P87" s="12"/>
      <c r="Q87" s="12"/>
      <c r="R87" s="12"/>
      <c r="Z87" s="15"/>
      <c r="AA87" s="15"/>
    </row>
    <row r="88" spans="4:27" s="11" customFormat="1" x14ac:dyDescent="0.2">
      <c r="D88" s="32"/>
      <c r="E88" s="12"/>
      <c r="F88" s="12"/>
      <c r="G88" s="12"/>
      <c r="H88" s="12"/>
      <c r="I88" s="12"/>
      <c r="J88" s="12"/>
      <c r="K88" s="12"/>
      <c r="L88" s="12"/>
      <c r="M88" s="12"/>
      <c r="N88" s="12"/>
      <c r="O88" s="12"/>
      <c r="P88" s="12"/>
      <c r="Q88" s="12"/>
      <c r="R88" s="12"/>
      <c r="Z88" s="15"/>
      <c r="AA88" s="15"/>
    </row>
    <row r="89" spans="4:27" s="11" customFormat="1" x14ac:dyDescent="0.2">
      <c r="D89" s="32"/>
      <c r="E89" s="12"/>
      <c r="F89" s="12"/>
      <c r="G89" s="12"/>
      <c r="H89" s="12"/>
      <c r="I89" s="12"/>
      <c r="J89" s="12"/>
      <c r="K89" s="12"/>
      <c r="L89" s="12"/>
      <c r="M89" s="12"/>
      <c r="N89" s="12"/>
      <c r="O89" s="12"/>
      <c r="P89" s="12"/>
      <c r="Q89" s="12"/>
      <c r="R89" s="12"/>
      <c r="Z89" s="15"/>
      <c r="AA89" s="15"/>
    </row>
    <row r="90" spans="4:27" s="11" customFormat="1" x14ac:dyDescent="0.2">
      <c r="D90" s="32"/>
      <c r="E90" s="12"/>
      <c r="F90" s="12"/>
      <c r="G90" s="12"/>
      <c r="H90" s="12"/>
      <c r="I90" s="12"/>
      <c r="J90" s="12"/>
      <c r="K90" s="12"/>
      <c r="L90" s="12"/>
      <c r="M90" s="12"/>
      <c r="N90" s="12"/>
      <c r="O90" s="12"/>
      <c r="P90" s="12"/>
      <c r="Q90" s="12"/>
      <c r="R90" s="12"/>
      <c r="Z90" s="15"/>
      <c r="AA90" s="15"/>
    </row>
    <row r="91" spans="4:27" s="11" customFormat="1" x14ac:dyDescent="0.2">
      <c r="D91" s="32"/>
      <c r="E91" s="12"/>
      <c r="F91" s="12"/>
      <c r="G91" s="12"/>
      <c r="H91" s="12"/>
      <c r="I91" s="12"/>
      <c r="J91" s="12"/>
      <c r="K91" s="12"/>
      <c r="L91" s="12"/>
      <c r="M91" s="12"/>
      <c r="N91" s="12"/>
      <c r="O91" s="12"/>
      <c r="P91" s="12"/>
      <c r="Q91" s="12"/>
      <c r="R91" s="12"/>
      <c r="Z91" s="15"/>
      <c r="AA91" s="15"/>
    </row>
    <row r="92" spans="4:27" s="11" customFormat="1" x14ac:dyDescent="0.2">
      <c r="D92" s="32"/>
      <c r="E92" s="12"/>
      <c r="F92" s="12"/>
      <c r="G92" s="12"/>
      <c r="H92" s="12"/>
      <c r="I92" s="12"/>
      <c r="J92" s="12"/>
      <c r="K92" s="12"/>
      <c r="L92" s="12"/>
      <c r="M92" s="12"/>
      <c r="N92" s="12"/>
      <c r="O92" s="12"/>
      <c r="P92" s="12"/>
      <c r="Q92" s="12"/>
      <c r="R92" s="12"/>
      <c r="Z92" s="15"/>
      <c r="AA92" s="15"/>
    </row>
    <row r="93" spans="4:27" s="11" customFormat="1" x14ac:dyDescent="0.2">
      <c r="D93" s="32"/>
      <c r="E93" s="12"/>
      <c r="F93" s="12"/>
      <c r="G93" s="12"/>
      <c r="H93" s="12"/>
      <c r="I93" s="12"/>
      <c r="J93" s="12"/>
      <c r="K93" s="12"/>
      <c r="L93" s="12"/>
      <c r="M93" s="12"/>
      <c r="N93" s="12"/>
      <c r="O93" s="12"/>
      <c r="P93" s="12"/>
      <c r="Q93" s="12"/>
      <c r="R93" s="12"/>
      <c r="Z93" s="15"/>
      <c r="AA93" s="15"/>
    </row>
    <row r="94" spans="4:27" s="11" customFormat="1" x14ac:dyDescent="0.2">
      <c r="D94" s="32"/>
      <c r="E94" s="12"/>
      <c r="F94" s="12"/>
      <c r="G94" s="12"/>
      <c r="H94" s="12"/>
      <c r="I94" s="12"/>
      <c r="J94" s="12"/>
      <c r="K94" s="12"/>
      <c r="L94" s="12"/>
      <c r="M94" s="12"/>
      <c r="N94" s="12"/>
      <c r="O94" s="12"/>
      <c r="P94" s="12"/>
      <c r="Q94" s="12"/>
      <c r="R94" s="12"/>
      <c r="Z94" s="15"/>
      <c r="AA94" s="15"/>
    </row>
    <row r="95" spans="4:27" s="11" customFormat="1" x14ac:dyDescent="0.2">
      <c r="D95" s="32"/>
      <c r="E95" s="12"/>
      <c r="F95" s="12"/>
      <c r="G95" s="12"/>
      <c r="H95" s="12"/>
      <c r="I95" s="12"/>
      <c r="J95" s="12"/>
      <c r="K95" s="12"/>
      <c r="L95" s="12"/>
      <c r="M95" s="12"/>
      <c r="N95" s="12"/>
      <c r="O95" s="12"/>
      <c r="P95" s="12"/>
      <c r="Q95" s="12"/>
      <c r="R95" s="12"/>
      <c r="Z95" s="15"/>
      <c r="AA95" s="15"/>
    </row>
    <row r="96" spans="4:27" s="11" customFormat="1" x14ac:dyDescent="0.2">
      <c r="D96" s="32"/>
      <c r="E96" s="12"/>
      <c r="F96" s="12"/>
      <c r="G96" s="12"/>
      <c r="H96" s="12"/>
      <c r="I96" s="12"/>
      <c r="J96" s="12"/>
      <c r="K96" s="12"/>
      <c r="L96" s="12"/>
      <c r="M96" s="12"/>
      <c r="N96" s="12"/>
      <c r="O96" s="12"/>
      <c r="P96" s="12"/>
      <c r="Q96" s="12"/>
      <c r="R96" s="12"/>
      <c r="Z96" s="15"/>
      <c r="AA96" s="15"/>
    </row>
    <row r="97" spans="4:27" s="11" customFormat="1" x14ac:dyDescent="0.2">
      <c r="D97" s="32"/>
      <c r="E97" s="12"/>
      <c r="F97" s="12"/>
      <c r="G97" s="12"/>
      <c r="H97" s="12"/>
      <c r="I97" s="12"/>
      <c r="J97" s="12"/>
      <c r="K97" s="12"/>
      <c r="L97" s="12"/>
      <c r="M97" s="12"/>
      <c r="N97" s="12"/>
      <c r="O97" s="12"/>
      <c r="P97" s="12"/>
      <c r="Q97" s="12"/>
      <c r="R97" s="12"/>
      <c r="Z97" s="15"/>
      <c r="AA97" s="15"/>
    </row>
    <row r="98" spans="4:27" s="11" customFormat="1" x14ac:dyDescent="0.2">
      <c r="D98" s="32"/>
      <c r="E98" s="12"/>
      <c r="F98" s="12"/>
      <c r="G98" s="12"/>
      <c r="H98" s="12"/>
      <c r="I98" s="12"/>
      <c r="J98" s="12"/>
      <c r="K98" s="12"/>
      <c r="L98" s="12"/>
      <c r="M98" s="12"/>
      <c r="N98" s="12"/>
      <c r="O98" s="12"/>
      <c r="P98" s="12"/>
      <c r="Q98" s="12"/>
      <c r="R98" s="12"/>
      <c r="Z98" s="15"/>
      <c r="AA98" s="15"/>
    </row>
    <row r="99" spans="4:27" s="11" customFormat="1" x14ac:dyDescent="0.2">
      <c r="D99" s="32"/>
      <c r="E99" s="12"/>
      <c r="F99" s="12"/>
      <c r="G99" s="12"/>
      <c r="H99" s="12"/>
      <c r="I99" s="12"/>
      <c r="J99" s="12"/>
      <c r="K99" s="12"/>
      <c r="L99" s="12"/>
      <c r="M99" s="12"/>
      <c r="N99" s="12"/>
      <c r="O99" s="12"/>
      <c r="P99" s="12"/>
      <c r="Q99" s="12"/>
      <c r="R99" s="12"/>
      <c r="Z99" s="15"/>
      <c r="AA99" s="15"/>
    </row>
    <row r="100" spans="4:27" s="11" customFormat="1" x14ac:dyDescent="0.2">
      <c r="D100" s="32"/>
      <c r="E100" s="12"/>
      <c r="F100" s="12"/>
      <c r="G100" s="12"/>
      <c r="H100" s="12"/>
      <c r="I100" s="12"/>
      <c r="J100" s="12"/>
      <c r="K100" s="12"/>
      <c r="L100" s="12"/>
      <c r="M100" s="12"/>
      <c r="N100" s="12"/>
      <c r="O100" s="12"/>
      <c r="P100" s="12"/>
      <c r="Q100" s="12"/>
      <c r="R100" s="12"/>
      <c r="Z100" s="15"/>
      <c r="AA100" s="15"/>
    </row>
    <row r="101" spans="4:27" s="11" customFormat="1" x14ac:dyDescent="0.2">
      <c r="D101" s="32"/>
      <c r="E101" s="12"/>
      <c r="F101" s="12"/>
      <c r="G101" s="12"/>
      <c r="H101" s="12"/>
      <c r="I101" s="12"/>
      <c r="J101" s="12"/>
      <c r="K101" s="12"/>
      <c r="L101" s="12"/>
      <c r="M101" s="12"/>
      <c r="N101" s="12"/>
      <c r="O101" s="12"/>
      <c r="P101" s="12"/>
      <c r="Q101" s="12"/>
      <c r="R101" s="12"/>
      <c r="Z101" s="15"/>
      <c r="AA101" s="15"/>
    </row>
    <row r="102" spans="4:27" s="11" customFormat="1" x14ac:dyDescent="0.2">
      <c r="D102" s="32"/>
      <c r="E102" s="12"/>
      <c r="F102" s="12"/>
      <c r="G102" s="12"/>
      <c r="H102" s="12"/>
      <c r="I102" s="12"/>
      <c r="J102" s="12"/>
      <c r="K102" s="12"/>
      <c r="L102" s="12"/>
      <c r="M102" s="12"/>
      <c r="N102" s="12"/>
      <c r="O102" s="12"/>
      <c r="P102" s="12"/>
      <c r="Q102" s="12"/>
      <c r="R102" s="12"/>
      <c r="Z102" s="15"/>
      <c r="AA102" s="15"/>
    </row>
    <row r="103" spans="4:27" s="11" customFormat="1" x14ac:dyDescent="0.2">
      <c r="D103" s="32"/>
      <c r="E103" s="12"/>
      <c r="F103" s="12"/>
      <c r="G103" s="12"/>
      <c r="H103" s="12"/>
      <c r="I103" s="12"/>
      <c r="J103" s="12"/>
      <c r="K103" s="12"/>
      <c r="L103" s="12"/>
      <c r="M103" s="12"/>
      <c r="N103" s="12"/>
      <c r="O103" s="12"/>
      <c r="P103" s="12"/>
      <c r="Q103" s="12"/>
      <c r="R103" s="12"/>
      <c r="Z103" s="15"/>
      <c r="AA103" s="15"/>
    </row>
    <row r="104" spans="4:27" s="11" customFormat="1" x14ac:dyDescent="0.2">
      <c r="D104" s="32"/>
      <c r="E104" s="12"/>
      <c r="F104" s="12"/>
      <c r="G104" s="12"/>
      <c r="H104" s="12"/>
      <c r="I104" s="12"/>
      <c r="J104" s="12"/>
      <c r="K104" s="12"/>
      <c r="L104" s="12"/>
      <c r="M104" s="12"/>
      <c r="N104" s="12"/>
      <c r="O104" s="12"/>
      <c r="P104" s="12"/>
      <c r="Q104" s="12"/>
      <c r="R104" s="12"/>
      <c r="Z104" s="15"/>
      <c r="AA104" s="15"/>
    </row>
    <row r="105" spans="4:27" s="11" customFormat="1" x14ac:dyDescent="0.2">
      <c r="D105" s="32"/>
      <c r="E105" s="12"/>
      <c r="F105" s="12"/>
      <c r="G105" s="12"/>
      <c r="H105" s="12"/>
      <c r="I105" s="12"/>
      <c r="J105" s="12"/>
      <c r="K105" s="12"/>
      <c r="L105" s="12"/>
      <c r="M105" s="12"/>
      <c r="N105" s="12"/>
      <c r="O105" s="12"/>
      <c r="P105" s="12"/>
      <c r="Q105" s="12"/>
      <c r="R105" s="12"/>
      <c r="Z105" s="15"/>
      <c r="AA105" s="15"/>
    </row>
    <row r="106" spans="4:27" s="11" customFormat="1" x14ac:dyDescent="0.2">
      <c r="D106" s="32"/>
      <c r="E106" s="12"/>
      <c r="F106" s="12"/>
      <c r="G106" s="12"/>
      <c r="H106" s="12"/>
      <c r="I106" s="12"/>
      <c r="J106" s="12"/>
      <c r="K106" s="12"/>
      <c r="L106" s="12"/>
      <c r="M106" s="12"/>
      <c r="N106" s="12"/>
      <c r="O106" s="12"/>
      <c r="P106" s="12"/>
      <c r="Q106" s="12"/>
      <c r="R106" s="12"/>
      <c r="Z106" s="15"/>
      <c r="AA106" s="15"/>
    </row>
    <row r="107" spans="4:27" s="11" customFormat="1" x14ac:dyDescent="0.2">
      <c r="D107" s="32"/>
      <c r="E107" s="12"/>
      <c r="F107" s="12"/>
      <c r="G107" s="12"/>
      <c r="H107" s="12"/>
      <c r="I107" s="12"/>
      <c r="J107" s="12"/>
      <c r="K107" s="12"/>
      <c r="L107" s="12"/>
      <c r="M107" s="12"/>
      <c r="N107" s="12"/>
      <c r="O107" s="12"/>
      <c r="P107" s="12"/>
      <c r="Q107" s="12"/>
      <c r="R107" s="12"/>
      <c r="Z107" s="15"/>
      <c r="AA107" s="15"/>
    </row>
    <row r="108" spans="4:27" s="11" customFormat="1" x14ac:dyDescent="0.2">
      <c r="D108" s="32"/>
      <c r="E108" s="12"/>
      <c r="F108" s="12"/>
      <c r="G108" s="12"/>
      <c r="H108" s="12"/>
      <c r="I108" s="12"/>
      <c r="J108" s="12"/>
      <c r="K108" s="12"/>
      <c r="L108" s="12"/>
      <c r="M108" s="12"/>
      <c r="N108" s="12"/>
      <c r="O108" s="12"/>
      <c r="P108" s="12"/>
      <c r="Q108" s="12"/>
      <c r="R108" s="12"/>
      <c r="Z108" s="15"/>
      <c r="AA108" s="15"/>
    </row>
    <row r="109" spans="4:27" s="11" customFormat="1" x14ac:dyDescent="0.2">
      <c r="D109" s="32"/>
      <c r="E109" s="12"/>
      <c r="F109" s="12"/>
      <c r="G109" s="12"/>
      <c r="H109" s="12"/>
      <c r="I109" s="12"/>
      <c r="J109" s="12"/>
      <c r="K109" s="12"/>
      <c r="L109" s="12"/>
      <c r="M109" s="12"/>
      <c r="N109" s="12"/>
      <c r="O109" s="12"/>
      <c r="P109" s="12"/>
      <c r="Q109" s="12"/>
      <c r="R109" s="12"/>
      <c r="Z109" s="15"/>
      <c r="AA109" s="15"/>
    </row>
    <row r="110" spans="4:27" s="11" customFormat="1" x14ac:dyDescent="0.2">
      <c r="D110" s="32"/>
      <c r="E110" s="12"/>
      <c r="F110" s="12"/>
      <c r="G110" s="12"/>
      <c r="H110" s="12"/>
      <c r="I110" s="12"/>
      <c r="J110" s="12"/>
      <c r="K110" s="12"/>
      <c r="L110" s="12"/>
      <c r="M110" s="12"/>
      <c r="N110" s="12"/>
      <c r="O110" s="12"/>
      <c r="P110" s="12"/>
      <c r="Q110" s="12"/>
      <c r="R110" s="12"/>
      <c r="Z110" s="15"/>
      <c r="AA110" s="15"/>
    </row>
    <row r="111" spans="4:27" s="11" customFormat="1" x14ac:dyDescent="0.2">
      <c r="D111" s="32"/>
      <c r="E111" s="12"/>
      <c r="F111" s="12"/>
      <c r="G111" s="12"/>
      <c r="H111" s="12"/>
      <c r="I111" s="12"/>
      <c r="J111" s="12"/>
      <c r="K111" s="12"/>
      <c r="L111" s="12"/>
      <c r="M111" s="12"/>
      <c r="N111" s="12"/>
      <c r="O111" s="12"/>
      <c r="P111" s="12"/>
      <c r="Q111" s="12"/>
      <c r="R111" s="12"/>
      <c r="Z111" s="15"/>
      <c r="AA111" s="15"/>
    </row>
    <row r="112" spans="4:27" s="11" customFormat="1" x14ac:dyDescent="0.2">
      <c r="D112" s="32"/>
      <c r="E112" s="12"/>
      <c r="F112" s="12"/>
      <c r="G112" s="12"/>
      <c r="H112" s="12"/>
      <c r="I112" s="12"/>
      <c r="J112" s="12"/>
      <c r="K112" s="12"/>
      <c r="L112" s="12"/>
      <c r="M112" s="12"/>
      <c r="N112" s="12"/>
      <c r="O112" s="12"/>
      <c r="P112" s="12"/>
      <c r="Q112" s="12"/>
      <c r="R112" s="12"/>
      <c r="Z112" s="15"/>
      <c r="AA112" s="15"/>
    </row>
    <row r="113" spans="4:27" s="11" customFormat="1" x14ac:dyDescent="0.2">
      <c r="D113" s="32"/>
      <c r="E113" s="12"/>
      <c r="F113" s="12"/>
      <c r="G113" s="12"/>
      <c r="H113" s="12"/>
      <c r="I113" s="12"/>
      <c r="J113" s="12"/>
      <c r="K113" s="12"/>
      <c r="L113" s="12"/>
      <c r="M113" s="12"/>
      <c r="N113" s="12"/>
      <c r="O113" s="12"/>
      <c r="P113" s="12"/>
      <c r="Q113" s="12"/>
      <c r="R113" s="12"/>
      <c r="Z113" s="15"/>
      <c r="AA113" s="15"/>
    </row>
    <row r="114" spans="4:27" s="11" customFormat="1" x14ac:dyDescent="0.2">
      <c r="D114" s="32"/>
      <c r="E114" s="12"/>
      <c r="F114" s="12"/>
      <c r="G114" s="12"/>
      <c r="H114" s="12"/>
      <c r="I114" s="12"/>
      <c r="J114" s="12"/>
      <c r="K114" s="12"/>
      <c r="L114" s="12"/>
      <c r="M114" s="12"/>
      <c r="N114" s="12"/>
      <c r="O114" s="12"/>
      <c r="P114" s="12"/>
      <c r="Q114" s="12"/>
      <c r="R114" s="12"/>
      <c r="Z114" s="15"/>
      <c r="AA114" s="15"/>
    </row>
    <row r="115" spans="4:27" s="11" customFormat="1" x14ac:dyDescent="0.2">
      <c r="D115" s="32"/>
      <c r="E115" s="12"/>
      <c r="F115" s="12"/>
      <c r="G115" s="12"/>
      <c r="H115" s="12"/>
      <c r="I115" s="12"/>
      <c r="J115" s="12"/>
      <c r="K115" s="12"/>
      <c r="L115" s="12"/>
      <c r="M115" s="12"/>
      <c r="N115" s="12"/>
      <c r="O115" s="12"/>
      <c r="P115" s="12"/>
      <c r="Q115" s="12"/>
      <c r="R115" s="12"/>
      <c r="Z115" s="15"/>
      <c r="AA115" s="15"/>
    </row>
    <row r="116" spans="4:27" s="11" customFormat="1" x14ac:dyDescent="0.2">
      <c r="D116" s="32"/>
      <c r="E116" s="12"/>
      <c r="F116" s="12"/>
      <c r="G116" s="12"/>
      <c r="H116" s="12"/>
      <c r="I116" s="12"/>
      <c r="J116" s="12"/>
      <c r="K116" s="12"/>
      <c r="L116" s="12"/>
      <c r="M116" s="12"/>
      <c r="N116" s="12"/>
      <c r="O116" s="12"/>
      <c r="P116" s="12"/>
      <c r="Q116" s="12"/>
      <c r="R116" s="12"/>
      <c r="Z116" s="15"/>
      <c r="AA116" s="15"/>
    </row>
    <row r="117" spans="4:27" s="11" customFormat="1" x14ac:dyDescent="0.2">
      <c r="D117" s="32"/>
      <c r="E117" s="12"/>
      <c r="F117" s="12"/>
      <c r="G117" s="12"/>
      <c r="H117" s="12"/>
      <c r="I117" s="12"/>
      <c r="J117" s="12"/>
      <c r="K117" s="12"/>
      <c r="L117" s="12"/>
      <c r="M117" s="12"/>
      <c r="N117" s="12"/>
      <c r="O117" s="12"/>
      <c r="P117" s="12"/>
      <c r="Q117" s="12"/>
      <c r="R117" s="12"/>
      <c r="Z117" s="15"/>
      <c r="AA117" s="15"/>
    </row>
    <row r="118" spans="4:27" s="11" customFormat="1" x14ac:dyDescent="0.2">
      <c r="D118" s="32"/>
      <c r="E118" s="12"/>
      <c r="F118" s="12"/>
      <c r="G118" s="12"/>
      <c r="H118" s="12"/>
      <c r="I118" s="12"/>
      <c r="J118" s="12"/>
      <c r="K118" s="12"/>
      <c r="L118" s="12"/>
      <c r="M118" s="12"/>
      <c r="N118" s="12"/>
      <c r="O118" s="12"/>
      <c r="P118" s="12"/>
      <c r="Q118" s="12"/>
      <c r="R118" s="12"/>
      <c r="Z118" s="15"/>
      <c r="AA118" s="15"/>
    </row>
    <row r="119" spans="4:27" s="11" customFormat="1" x14ac:dyDescent="0.2">
      <c r="D119" s="32"/>
      <c r="E119" s="12"/>
      <c r="F119" s="12"/>
      <c r="G119" s="12"/>
      <c r="H119" s="12"/>
      <c r="I119" s="12"/>
      <c r="J119" s="12"/>
      <c r="K119" s="12"/>
      <c r="L119" s="12"/>
      <c r="M119" s="12"/>
      <c r="N119" s="12"/>
      <c r="O119" s="12"/>
      <c r="P119" s="12"/>
      <c r="Q119" s="12"/>
      <c r="R119" s="12"/>
      <c r="Z119" s="15"/>
      <c r="AA119" s="15"/>
    </row>
    <row r="120" spans="4:27" s="11" customFormat="1" x14ac:dyDescent="0.2">
      <c r="D120" s="32"/>
      <c r="E120" s="12"/>
      <c r="F120" s="12"/>
      <c r="G120" s="12"/>
      <c r="H120" s="12"/>
      <c r="I120" s="12"/>
      <c r="J120" s="12"/>
      <c r="K120" s="12"/>
      <c r="L120" s="12"/>
      <c r="M120" s="12"/>
      <c r="N120" s="12"/>
      <c r="O120" s="12"/>
      <c r="P120" s="12"/>
      <c r="Q120" s="12"/>
      <c r="R120" s="12"/>
      <c r="Z120" s="15"/>
      <c r="AA120" s="15"/>
    </row>
    <row r="121" spans="4:27" s="11" customFormat="1" x14ac:dyDescent="0.2">
      <c r="D121" s="32"/>
      <c r="E121" s="12"/>
      <c r="F121" s="12"/>
      <c r="G121" s="12"/>
      <c r="H121" s="12"/>
      <c r="I121" s="12"/>
      <c r="J121" s="12"/>
      <c r="K121" s="12"/>
      <c r="L121" s="12"/>
      <c r="M121" s="12"/>
      <c r="N121" s="12"/>
      <c r="O121" s="12"/>
      <c r="P121" s="12"/>
      <c r="Q121" s="12"/>
      <c r="R121" s="12"/>
      <c r="Z121" s="15"/>
      <c r="AA121" s="15"/>
    </row>
    <row r="122" spans="4:27" s="11" customFormat="1" x14ac:dyDescent="0.2">
      <c r="D122" s="32"/>
      <c r="E122" s="12"/>
      <c r="F122" s="12"/>
      <c r="G122" s="12"/>
      <c r="H122" s="12"/>
      <c r="I122" s="12"/>
      <c r="J122" s="12"/>
      <c r="K122" s="12"/>
      <c r="L122" s="12"/>
      <c r="M122" s="12"/>
      <c r="N122" s="12"/>
      <c r="O122" s="12"/>
      <c r="P122" s="12"/>
      <c r="Q122" s="12"/>
      <c r="R122" s="12"/>
      <c r="Z122" s="15"/>
      <c r="AA122" s="15"/>
    </row>
    <row r="123" spans="4:27" s="11" customFormat="1" x14ac:dyDescent="0.2">
      <c r="D123" s="32"/>
      <c r="E123" s="12"/>
      <c r="F123" s="12"/>
      <c r="G123" s="12"/>
      <c r="H123" s="12"/>
      <c r="I123" s="12"/>
      <c r="J123" s="12"/>
      <c r="K123" s="12"/>
      <c r="L123" s="12"/>
      <c r="M123" s="12"/>
      <c r="N123" s="12"/>
      <c r="O123" s="12"/>
      <c r="P123" s="12"/>
      <c r="Q123" s="12"/>
      <c r="R123" s="12"/>
      <c r="Z123" s="15"/>
      <c r="AA123" s="15"/>
    </row>
    <row r="124" spans="4:27" s="11" customFormat="1" x14ac:dyDescent="0.2">
      <c r="D124" s="32"/>
      <c r="E124" s="12"/>
      <c r="F124" s="12"/>
      <c r="G124" s="12"/>
      <c r="H124" s="12"/>
      <c r="I124" s="12"/>
      <c r="J124" s="12"/>
      <c r="K124" s="12"/>
      <c r="L124" s="12"/>
      <c r="M124" s="12"/>
      <c r="N124" s="12"/>
      <c r="O124" s="12"/>
      <c r="P124" s="12"/>
      <c r="Q124" s="12"/>
      <c r="R124" s="12"/>
      <c r="Z124" s="15"/>
      <c r="AA124" s="15"/>
    </row>
    <row r="125" spans="4:27" s="11" customFormat="1" x14ac:dyDescent="0.2">
      <c r="D125" s="32"/>
      <c r="E125" s="12"/>
      <c r="F125" s="12"/>
      <c r="G125" s="12"/>
      <c r="H125" s="12"/>
      <c r="I125" s="12"/>
      <c r="J125" s="12"/>
      <c r="K125" s="12"/>
      <c r="L125" s="12"/>
      <c r="M125" s="12"/>
      <c r="N125" s="12"/>
      <c r="O125" s="12"/>
      <c r="P125" s="12"/>
      <c r="Q125" s="12"/>
      <c r="R125" s="12"/>
      <c r="Z125" s="15"/>
      <c r="AA125" s="15"/>
    </row>
    <row r="126" spans="4:27" s="11" customFormat="1" x14ac:dyDescent="0.2">
      <c r="D126" s="32"/>
      <c r="E126" s="12"/>
      <c r="F126" s="12"/>
      <c r="G126" s="12"/>
      <c r="H126" s="12"/>
      <c r="I126" s="12"/>
      <c r="J126" s="12"/>
      <c r="K126" s="12"/>
      <c r="L126" s="12"/>
      <c r="M126" s="12"/>
      <c r="N126" s="12"/>
      <c r="O126" s="12"/>
      <c r="P126" s="12"/>
      <c r="Q126" s="12"/>
      <c r="R126" s="12"/>
      <c r="Z126" s="15"/>
      <c r="AA126" s="15"/>
    </row>
    <row r="127" spans="4:27" s="11" customFormat="1" x14ac:dyDescent="0.2">
      <c r="D127" s="32"/>
      <c r="E127" s="12"/>
      <c r="F127" s="12"/>
      <c r="G127" s="12"/>
      <c r="H127" s="12"/>
      <c r="I127" s="12"/>
      <c r="J127" s="12"/>
      <c r="K127" s="12"/>
      <c r="L127" s="12"/>
      <c r="M127" s="12"/>
      <c r="N127" s="12"/>
      <c r="O127" s="12"/>
      <c r="P127" s="12"/>
      <c r="Q127" s="12"/>
      <c r="R127" s="12"/>
      <c r="Z127" s="15"/>
      <c r="AA127" s="15"/>
    </row>
    <row r="128" spans="4:27" s="11" customFormat="1" x14ac:dyDescent="0.2">
      <c r="D128" s="32"/>
      <c r="E128" s="12"/>
      <c r="F128" s="12"/>
      <c r="G128" s="12"/>
      <c r="H128" s="12"/>
      <c r="I128" s="12"/>
      <c r="J128" s="12"/>
      <c r="K128" s="12"/>
      <c r="L128" s="12"/>
      <c r="M128" s="12"/>
      <c r="N128" s="12"/>
      <c r="O128" s="12"/>
      <c r="P128" s="12"/>
      <c r="Q128" s="12"/>
      <c r="R128" s="12"/>
      <c r="Z128" s="15"/>
      <c r="AA128" s="15"/>
    </row>
    <row r="129" spans="4:27" s="11" customFormat="1" x14ac:dyDescent="0.2">
      <c r="D129" s="32"/>
      <c r="E129" s="12"/>
      <c r="F129" s="12"/>
      <c r="G129" s="12"/>
      <c r="H129" s="12"/>
      <c r="I129" s="12"/>
      <c r="J129" s="12"/>
      <c r="K129" s="12"/>
      <c r="L129" s="12"/>
      <c r="M129" s="12"/>
      <c r="N129" s="12"/>
      <c r="O129" s="12"/>
      <c r="P129" s="12"/>
      <c r="Q129" s="12"/>
      <c r="R129" s="12"/>
      <c r="Z129" s="15"/>
      <c r="AA129" s="15"/>
    </row>
    <row r="130" spans="4:27" s="11" customFormat="1" x14ac:dyDescent="0.2">
      <c r="D130" s="32"/>
      <c r="E130" s="12"/>
      <c r="F130" s="12"/>
      <c r="G130" s="12"/>
      <c r="H130" s="12"/>
      <c r="I130" s="12"/>
      <c r="J130" s="12"/>
      <c r="K130" s="12"/>
      <c r="L130" s="12"/>
      <c r="M130" s="12"/>
      <c r="N130" s="12"/>
      <c r="O130" s="12"/>
      <c r="P130" s="12"/>
      <c r="Q130" s="12"/>
      <c r="R130" s="12"/>
      <c r="Z130" s="15"/>
      <c r="AA130" s="15"/>
    </row>
    <row r="131" spans="4:27" s="11" customFormat="1" x14ac:dyDescent="0.2">
      <c r="D131" s="32"/>
      <c r="E131" s="12"/>
      <c r="F131" s="12"/>
      <c r="G131" s="12"/>
      <c r="H131" s="12"/>
      <c r="I131" s="12"/>
      <c r="J131" s="12"/>
      <c r="K131" s="12"/>
      <c r="L131" s="12"/>
      <c r="M131" s="12"/>
      <c r="N131" s="12"/>
      <c r="O131" s="12"/>
      <c r="P131" s="12"/>
      <c r="Q131" s="12"/>
      <c r="R131" s="12"/>
      <c r="Z131" s="15"/>
      <c r="AA131" s="15"/>
    </row>
  </sheetData>
  <mergeCells count="13">
    <mergeCell ref="AC11:AE16"/>
    <mergeCell ref="B9:M9"/>
    <mergeCell ref="Y9:AB10"/>
    <mergeCell ref="C11:E11"/>
    <mergeCell ref="N11:Q11"/>
    <mergeCell ref="Y11:AB11"/>
    <mergeCell ref="R11:X11"/>
    <mergeCell ref="B8:AB8"/>
    <mergeCell ref="B3:M3"/>
    <mergeCell ref="B4:M4"/>
    <mergeCell ref="B5:M5"/>
    <mergeCell ref="B6:M6"/>
    <mergeCell ref="B7:AB7"/>
  </mergeCells>
  <conditionalFormatting sqref="J13:J16">
    <cfRule type="expression" dxfId="7" priority="9">
      <formula>J13&gt;=P13</formula>
    </cfRule>
    <cfRule type="expression" dxfId="6" priority="10">
      <formula>J13&lt;=Q13</formula>
    </cfRule>
  </conditionalFormatting>
  <conditionalFormatting sqref="K13:K16">
    <cfRule type="expression" dxfId="5" priority="4">
      <formula>K13&lt;=Q13</formula>
    </cfRule>
    <cfRule type="expression" dxfId="4" priority="8">
      <formula>K13&gt;=P13</formula>
    </cfRule>
  </conditionalFormatting>
  <conditionalFormatting sqref="L13:L16">
    <cfRule type="expression" dxfId="3" priority="3">
      <formula>L13&lt;=Q13</formula>
    </cfRule>
    <cfRule type="expression" dxfId="2" priority="7">
      <formula>L13&gt;=P13</formula>
    </cfRule>
  </conditionalFormatting>
  <conditionalFormatting sqref="M13:M16">
    <cfRule type="expression" dxfId="1" priority="2">
      <formula>M13&lt;=Q13</formula>
    </cfRule>
    <cfRule type="expression" dxfId="0" priority="6">
      <formula>M13&gt;=P13</formula>
    </cfRule>
  </conditionalFormatting>
  <printOptions horizontalCentered="1" verticalCentered="1"/>
  <pageMargins left="0.31496062992125984" right="0.31496062992125984" top="0.35433070866141736" bottom="0.35433070866141736" header="0.31496062992125984" footer="0.31496062992125984"/>
  <pageSetup scale="39"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13F8A-9750-46DE-97BF-C2F1428BEBFA}">
  <sheetPr>
    <tabColor rgb="FFFFFF00"/>
  </sheetPr>
  <dimension ref="A1:AF181"/>
  <sheetViews>
    <sheetView topLeftCell="H1" zoomScale="85" zoomScaleNormal="85" workbookViewId="0">
      <selection activeCell="N12" sqref="N12:O55"/>
    </sheetView>
  </sheetViews>
  <sheetFormatPr baseColWidth="10" defaultColWidth="11.453125" defaultRowHeight="10" x14ac:dyDescent="0.2"/>
  <cols>
    <col min="1" max="1" width="1.7265625" style="15" customWidth="1"/>
    <col min="2" max="2" width="5.81640625" style="15" customWidth="1"/>
    <col min="3" max="3" width="36.453125" style="15" customWidth="1"/>
    <col min="4" max="4" width="9.453125" style="35" customWidth="1"/>
    <col min="5" max="5" width="8.81640625" style="16" bestFit="1" customWidth="1"/>
    <col min="6" max="6" width="8.81640625" style="16" customWidth="1"/>
    <col min="7" max="7" width="11.26953125" style="16" bestFit="1" customWidth="1"/>
    <col min="8" max="8" width="8.81640625" style="16" customWidth="1"/>
    <col min="9" max="9" width="11.26953125" style="16" bestFit="1" customWidth="1"/>
    <col min="10" max="10" width="8.81640625" style="16" customWidth="1"/>
    <col min="11" max="11" width="11.26953125" style="16" bestFit="1" customWidth="1"/>
    <col min="12" max="12" width="8.81640625" style="16" customWidth="1"/>
    <col min="13" max="13" width="11.26953125" style="16" bestFit="1" customWidth="1"/>
    <col min="14" max="14" width="12.7265625" style="45" customWidth="1"/>
    <col min="15" max="15" width="14.453125" style="57" customWidth="1"/>
    <col min="16" max="16" width="17.54296875" style="57" customWidth="1"/>
    <col min="17" max="17" width="12.7265625" style="57" customWidth="1"/>
    <col min="18" max="20" width="14.54296875" style="15" customWidth="1"/>
    <col min="21" max="21" width="15.7265625" style="15" customWidth="1"/>
    <col min="22" max="22" width="18.81640625" style="15" bestFit="1" customWidth="1"/>
    <col min="23" max="27" width="14.81640625" style="15" customWidth="1"/>
    <col min="28" max="28" width="20.54296875" style="15" customWidth="1"/>
    <col min="29" max="29" width="11.453125" style="15"/>
    <col min="30" max="30" width="72.81640625" style="15" customWidth="1"/>
    <col min="31" max="16384" width="11.453125" style="15"/>
  </cols>
  <sheetData>
    <row r="1" spans="1:32" s="11" customFormat="1" ht="10.5" thickBot="1" x14ac:dyDescent="0.25">
      <c r="D1" s="32"/>
      <c r="E1" s="12"/>
      <c r="F1" s="12"/>
      <c r="G1" s="12"/>
      <c r="H1" s="12"/>
      <c r="I1" s="12"/>
      <c r="J1" s="12"/>
      <c r="K1" s="12"/>
      <c r="L1" s="12"/>
      <c r="M1" s="12"/>
      <c r="N1" s="39"/>
      <c r="O1" s="57"/>
      <c r="P1" s="57"/>
      <c r="Q1" s="57"/>
      <c r="X1" s="15"/>
      <c r="Y1" s="15"/>
    </row>
    <row r="2" spans="1:32" s="4" customFormat="1" x14ac:dyDescent="0.35">
      <c r="B2" s="7"/>
      <c r="C2" s="6"/>
      <c r="D2" s="33"/>
      <c r="E2" s="9"/>
      <c r="F2" s="9"/>
      <c r="G2" s="9"/>
      <c r="H2" s="9"/>
      <c r="I2" s="9"/>
      <c r="J2" s="9"/>
      <c r="K2" s="9"/>
      <c r="L2" s="9"/>
      <c r="M2" s="9"/>
      <c r="N2" s="40"/>
      <c r="O2" s="58"/>
      <c r="P2" s="58"/>
      <c r="Q2" s="58"/>
      <c r="R2" s="6"/>
      <c r="S2" s="6"/>
      <c r="T2" s="6"/>
      <c r="U2" s="6"/>
      <c r="V2" s="6"/>
      <c r="W2" s="6"/>
      <c r="X2" s="6"/>
      <c r="Y2" s="6"/>
      <c r="Z2" s="6"/>
      <c r="AA2" s="8"/>
    </row>
    <row r="3" spans="1:32" s="5" customFormat="1" ht="10.5" x14ac:dyDescent="0.35">
      <c r="A3" s="4"/>
      <c r="B3" s="143" t="s">
        <v>0</v>
      </c>
      <c r="C3" s="144"/>
      <c r="D3" s="144"/>
      <c r="E3" s="144"/>
      <c r="F3" s="144"/>
      <c r="G3" s="144"/>
      <c r="H3" s="144"/>
      <c r="I3" s="144"/>
      <c r="J3" s="144"/>
      <c r="K3" s="144"/>
      <c r="L3" s="144"/>
      <c r="M3" s="144"/>
      <c r="N3" s="144"/>
      <c r="O3" s="144"/>
      <c r="P3" s="144"/>
      <c r="Q3" s="144"/>
      <c r="R3" s="80"/>
      <c r="S3" s="80"/>
      <c r="T3" s="80"/>
      <c r="U3" s="80"/>
      <c r="V3" s="80"/>
      <c r="W3" s="80"/>
      <c r="X3" s="80"/>
      <c r="Y3" s="80"/>
      <c r="Z3" s="80"/>
      <c r="AA3" s="21"/>
    </row>
    <row r="4" spans="1:32" s="5" customFormat="1" ht="10.5" x14ac:dyDescent="0.35">
      <c r="A4" s="4"/>
      <c r="B4" s="145" t="s">
        <v>1</v>
      </c>
      <c r="C4" s="146"/>
      <c r="D4" s="146"/>
      <c r="E4" s="146"/>
      <c r="F4" s="146"/>
      <c r="G4" s="146"/>
      <c r="H4" s="146"/>
      <c r="I4" s="146"/>
      <c r="J4" s="146"/>
      <c r="K4" s="146"/>
      <c r="L4" s="146"/>
      <c r="M4" s="146"/>
      <c r="N4" s="146"/>
      <c r="O4" s="146"/>
      <c r="P4" s="146"/>
      <c r="Q4" s="146"/>
      <c r="R4" s="17"/>
      <c r="S4" s="17"/>
      <c r="T4" s="17"/>
      <c r="U4" s="17"/>
      <c r="V4" s="17"/>
      <c r="W4" s="17"/>
      <c r="X4" s="17"/>
      <c r="Y4" s="17"/>
      <c r="Z4" s="17"/>
      <c r="AA4" s="22"/>
    </row>
    <row r="5" spans="1:32" s="5" customFormat="1" ht="10.5" x14ac:dyDescent="0.35">
      <c r="A5" s="4"/>
      <c r="B5" s="143" t="s">
        <v>2</v>
      </c>
      <c r="C5" s="144"/>
      <c r="D5" s="144"/>
      <c r="E5" s="144"/>
      <c r="F5" s="144"/>
      <c r="G5" s="144"/>
      <c r="H5" s="144"/>
      <c r="I5" s="144"/>
      <c r="J5" s="144"/>
      <c r="K5" s="144"/>
      <c r="L5" s="144"/>
      <c r="M5" s="144"/>
      <c r="N5" s="144"/>
      <c r="O5" s="144"/>
      <c r="P5" s="144"/>
      <c r="Q5" s="144"/>
      <c r="R5" s="80"/>
      <c r="S5" s="80"/>
      <c r="T5" s="80"/>
      <c r="U5" s="80"/>
      <c r="V5" s="80"/>
      <c r="W5" s="80"/>
      <c r="X5" s="80"/>
      <c r="Y5" s="80"/>
      <c r="Z5" s="80"/>
      <c r="AA5" s="21"/>
    </row>
    <row r="6" spans="1:32" s="2" customFormat="1" ht="11" thickBot="1" x14ac:dyDescent="0.25">
      <c r="B6" s="147"/>
      <c r="C6" s="148"/>
      <c r="D6" s="148"/>
      <c r="E6" s="148"/>
      <c r="F6" s="148"/>
      <c r="G6" s="148"/>
      <c r="H6" s="148"/>
      <c r="I6" s="148"/>
      <c r="J6" s="148"/>
      <c r="K6" s="148"/>
      <c r="L6" s="148"/>
      <c r="M6" s="148"/>
      <c r="N6" s="148"/>
      <c r="O6" s="148"/>
      <c r="P6" s="148"/>
      <c r="Q6" s="148"/>
      <c r="R6" s="23"/>
      <c r="S6" s="23"/>
      <c r="T6" s="23"/>
      <c r="U6" s="23"/>
      <c r="V6" s="23"/>
      <c r="W6" s="23"/>
      <c r="X6" s="23"/>
      <c r="Y6" s="23"/>
      <c r="Z6" s="23"/>
      <c r="AA6" s="24"/>
    </row>
    <row r="7" spans="1:32" s="2" customFormat="1" ht="12" customHeight="1" thickBot="1" x14ac:dyDescent="0.25">
      <c r="B7" s="149" t="s">
        <v>3</v>
      </c>
      <c r="C7" s="150"/>
      <c r="D7" s="150"/>
      <c r="E7" s="150"/>
      <c r="F7" s="150"/>
      <c r="G7" s="150"/>
      <c r="H7" s="150"/>
      <c r="I7" s="150"/>
      <c r="J7" s="150"/>
      <c r="K7" s="150"/>
      <c r="L7" s="150"/>
      <c r="M7" s="150"/>
      <c r="N7" s="150"/>
      <c r="O7" s="150"/>
      <c r="P7" s="150"/>
      <c r="Q7" s="150"/>
      <c r="R7" s="150"/>
      <c r="S7" s="150"/>
      <c r="T7" s="150"/>
      <c r="U7" s="150"/>
      <c r="V7" s="150"/>
      <c r="W7" s="150"/>
      <c r="X7" s="150"/>
      <c r="Y7" s="150"/>
      <c r="Z7" s="150"/>
      <c r="AA7" s="150"/>
    </row>
    <row r="8" spans="1:32" s="1" customFormat="1" ht="30.75" customHeight="1" thickBot="1" x14ac:dyDescent="0.25">
      <c r="B8" s="141" t="s">
        <v>116</v>
      </c>
      <c r="C8" s="142"/>
      <c r="D8" s="142"/>
      <c r="E8" s="142"/>
      <c r="F8" s="142"/>
      <c r="G8" s="142"/>
      <c r="H8" s="142"/>
      <c r="I8" s="142"/>
      <c r="J8" s="142"/>
      <c r="K8" s="142"/>
      <c r="L8" s="142"/>
      <c r="M8" s="142"/>
      <c r="N8" s="142"/>
      <c r="O8" s="142"/>
      <c r="P8" s="142"/>
      <c r="Q8" s="142"/>
      <c r="R8" s="142"/>
      <c r="S8" s="142"/>
      <c r="T8" s="142"/>
      <c r="U8" s="142"/>
      <c r="V8" s="142"/>
      <c r="W8" s="142"/>
      <c r="X8" s="142"/>
      <c r="Y8" s="142"/>
      <c r="Z8" s="142"/>
      <c r="AA8" s="187"/>
    </row>
    <row r="9" spans="1:32" s="1" customFormat="1" ht="11.25" customHeight="1" x14ac:dyDescent="0.2">
      <c r="B9" s="152"/>
      <c r="C9" s="153"/>
      <c r="D9" s="153"/>
      <c r="E9" s="153"/>
      <c r="F9" s="153"/>
      <c r="G9" s="153"/>
      <c r="H9" s="153"/>
      <c r="I9" s="153"/>
      <c r="J9" s="153"/>
      <c r="K9" s="153"/>
      <c r="L9" s="153"/>
      <c r="M9" s="153"/>
      <c r="N9" s="153"/>
      <c r="O9" s="153"/>
      <c r="P9" s="153"/>
      <c r="Q9" s="153"/>
      <c r="R9" s="26"/>
      <c r="S9" s="26"/>
      <c r="T9" s="26"/>
      <c r="U9" s="165" t="s">
        <v>5</v>
      </c>
      <c r="V9" s="154"/>
      <c r="W9" s="154"/>
      <c r="X9" s="154"/>
      <c r="Y9" s="154"/>
      <c r="Z9" s="154"/>
      <c r="AA9" s="185"/>
    </row>
    <row r="10" spans="1:32" s="1" customFormat="1" ht="10.5" thickBot="1" x14ac:dyDescent="0.25">
      <c r="B10" s="25"/>
      <c r="C10" s="26"/>
      <c r="D10" s="34"/>
      <c r="E10" s="34"/>
      <c r="F10" s="34"/>
      <c r="G10" s="34"/>
      <c r="H10" s="34"/>
      <c r="I10" s="34"/>
      <c r="J10" s="34"/>
      <c r="K10" s="34"/>
      <c r="L10" s="34"/>
      <c r="M10" s="34"/>
      <c r="N10" s="41"/>
      <c r="O10" s="59"/>
      <c r="P10" s="59"/>
      <c r="Q10" s="59"/>
      <c r="R10" s="26"/>
      <c r="S10" s="26"/>
      <c r="T10" s="26"/>
      <c r="U10" s="166"/>
      <c r="V10" s="167"/>
      <c r="W10" s="167"/>
      <c r="X10" s="167"/>
      <c r="Y10" s="167"/>
      <c r="Z10" s="167"/>
      <c r="AA10" s="186"/>
    </row>
    <row r="11" spans="1:32" s="3" customFormat="1" ht="35.25" customHeight="1" thickBot="1" x14ac:dyDescent="0.25">
      <c r="B11" s="69" t="s">
        <v>6</v>
      </c>
      <c r="C11" s="169" t="s">
        <v>7</v>
      </c>
      <c r="D11" s="169"/>
      <c r="E11" s="169"/>
      <c r="F11" s="174" t="s">
        <v>8</v>
      </c>
      <c r="G11" s="174"/>
      <c r="H11" s="174" t="s">
        <v>9</v>
      </c>
      <c r="I11" s="174"/>
      <c r="J11" s="174" t="s">
        <v>10</v>
      </c>
      <c r="K11" s="174"/>
      <c r="L11" s="174" t="s">
        <v>11</v>
      </c>
      <c r="M11" s="174"/>
      <c r="N11" s="175" t="s">
        <v>91</v>
      </c>
      <c r="O11" s="175"/>
      <c r="P11" s="175" t="s">
        <v>117</v>
      </c>
      <c r="Q11" s="175"/>
      <c r="R11" s="170" t="s">
        <v>12</v>
      </c>
      <c r="S11" s="170"/>
      <c r="T11" s="170"/>
      <c r="U11" s="171" t="s">
        <v>13</v>
      </c>
      <c r="V11" s="173"/>
      <c r="W11" s="171" t="s">
        <v>14</v>
      </c>
      <c r="X11" s="172"/>
      <c r="Y11" s="172"/>
      <c r="Z11" s="172"/>
      <c r="AA11" s="184"/>
      <c r="AB11" s="168" t="s">
        <v>15</v>
      </c>
      <c r="AC11" s="168"/>
      <c r="AD11" s="168"/>
    </row>
    <row r="12" spans="1:32" s="13" customFormat="1" ht="84.75" customHeight="1" x14ac:dyDescent="0.25">
      <c r="B12" s="70" t="s">
        <v>16</v>
      </c>
      <c r="C12" s="70" t="s">
        <v>17</v>
      </c>
      <c r="D12" s="70" t="s">
        <v>18</v>
      </c>
      <c r="E12" s="71" t="s">
        <v>19</v>
      </c>
      <c r="F12" s="83" t="s">
        <v>20</v>
      </c>
      <c r="G12" s="83" t="s">
        <v>21</v>
      </c>
      <c r="H12" s="83" t="s">
        <v>20</v>
      </c>
      <c r="I12" s="83" t="s">
        <v>21</v>
      </c>
      <c r="J12" s="83" t="s">
        <v>20</v>
      </c>
      <c r="K12" s="83" t="s">
        <v>21</v>
      </c>
      <c r="L12" s="83" t="s">
        <v>20</v>
      </c>
      <c r="M12" s="83" t="s">
        <v>21</v>
      </c>
      <c r="N12" s="72" t="s">
        <v>98</v>
      </c>
      <c r="O12" s="73" t="s">
        <v>118</v>
      </c>
      <c r="P12" s="73" t="s">
        <v>119</v>
      </c>
      <c r="Q12" s="73" t="s">
        <v>120</v>
      </c>
      <c r="R12" s="74" t="s">
        <v>22</v>
      </c>
      <c r="S12" s="74" t="s">
        <v>23</v>
      </c>
      <c r="T12" s="74" t="s">
        <v>24</v>
      </c>
      <c r="U12" s="74" t="s">
        <v>25</v>
      </c>
      <c r="V12" s="75" t="s">
        <v>26</v>
      </c>
      <c r="W12" s="74" t="s">
        <v>27</v>
      </c>
      <c r="X12" s="70" t="s">
        <v>28</v>
      </c>
      <c r="Y12" s="70" t="s">
        <v>29</v>
      </c>
      <c r="Z12" s="75" t="s">
        <v>30</v>
      </c>
      <c r="AA12" s="75" t="s">
        <v>30</v>
      </c>
      <c r="AB12" s="168"/>
      <c r="AC12" s="168"/>
      <c r="AD12" s="168"/>
    </row>
    <row r="13" spans="1:32" ht="11.25" customHeight="1" x14ac:dyDescent="0.2">
      <c r="B13" s="76">
        <v>1</v>
      </c>
      <c r="C13" s="62" t="s">
        <v>31</v>
      </c>
      <c r="D13" s="10" t="s">
        <v>32</v>
      </c>
      <c r="E13" s="65">
        <v>182</v>
      </c>
      <c r="F13" s="65">
        <v>90000</v>
      </c>
      <c r="G13" s="65">
        <f>+E13*F13</f>
        <v>16380000</v>
      </c>
      <c r="H13" s="65">
        <v>237484</v>
      </c>
      <c r="I13" s="65">
        <f>+E13*H13</f>
        <v>43222088</v>
      </c>
      <c r="J13" s="65">
        <v>75000</v>
      </c>
      <c r="K13" s="65">
        <f>+E13*J13</f>
        <v>13650000</v>
      </c>
      <c r="L13" s="65">
        <v>94500</v>
      </c>
      <c r="M13" s="65">
        <f>+E13*L13</f>
        <v>17199000</v>
      </c>
      <c r="N13" s="42">
        <v>24122</v>
      </c>
      <c r="O13" s="54">
        <f t="shared" ref="O13:O66" si="0">(N13*1.052)</f>
        <v>25376</v>
      </c>
      <c r="P13" s="54">
        <v>56005</v>
      </c>
      <c r="Q13" s="54">
        <f>(P13*1.052)</f>
        <v>58917</v>
      </c>
      <c r="R13" s="47">
        <f>ROUND(AVERAGE(O13,Q13),0)</f>
        <v>42147</v>
      </c>
      <c r="S13" s="47">
        <f>ROUND(MEDIAN(O13,Q13),0)</f>
        <v>42147</v>
      </c>
      <c r="T13" s="48">
        <f>ROUND(GEOMEAN(O13,Q13),0)</f>
        <v>38666</v>
      </c>
      <c r="U13" s="67">
        <f>((MIN(R13:T13)*3)+SMALL(R13:T13,2)+SMALL(R13:T13,3))/5</f>
        <v>40058.400000000001</v>
      </c>
      <c r="V13" s="46" t="s">
        <v>13</v>
      </c>
      <c r="W13" s="20">
        <f>U13</f>
        <v>40058</v>
      </c>
      <c r="X13" s="54">
        <f>ROUND((W13/1.19),0)</f>
        <v>33662</v>
      </c>
      <c r="Y13" s="54">
        <f>ROUND(W13,0)</f>
        <v>40058</v>
      </c>
      <c r="Z13" s="55">
        <f t="shared" ref="Z13:Z66" si="1">Y13*E13</f>
        <v>7290556</v>
      </c>
      <c r="AA13" s="55">
        <f>W13*E13</f>
        <v>7290556</v>
      </c>
      <c r="AB13" s="168"/>
      <c r="AC13" s="168"/>
      <c r="AD13" s="168"/>
      <c r="AE13" s="14"/>
      <c r="AF13" s="14"/>
    </row>
    <row r="14" spans="1:32" ht="11.25" customHeight="1" x14ac:dyDescent="0.2">
      <c r="B14" s="76">
        <v>2</v>
      </c>
      <c r="C14" s="62" t="s">
        <v>33</v>
      </c>
      <c r="D14" s="10" t="s">
        <v>32</v>
      </c>
      <c r="E14" s="65">
        <v>16</v>
      </c>
      <c r="F14" s="65">
        <v>420000</v>
      </c>
      <c r="G14" s="65">
        <f t="shared" ref="G14:G66" si="2">+E14*F14</f>
        <v>6720000</v>
      </c>
      <c r="H14" s="65">
        <v>653080</v>
      </c>
      <c r="I14" s="65">
        <f t="shared" ref="I14:I66" si="3">+E14*H14</f>
        <v>10449280</v>
      </c>
      <c r="J14" s="65">
        <v>650000</v>
      </c>
      <c r="K14" s="65">
        <f t="shared" ref="K14:K66" si="4">+E14*J14</f>
        <v>10400000</v>
      </c>
      <c r="L14" s="65">
        <v>345000</v>
      </c>
      <c r="M14" s="65">
        <f t="shared" ref="M14:M66" si="5">+E14*L14</f>
        <v>5520000</v>
      </c>
      <c r="N14" s="42">
        <v>99729</v>
      </c>
      <c r="O14" s="54">
        <f t="shared" si="0"/>
        <v>104915</v>
      </c>
      <c r="P14" s="54">
        <v>231915</v>
      </c>
      <c r="Q14" s="54">
        <f t="shared" ref="Q14:Q66" si="6">(P14*1.052)</f>
        <v>243975</v>
      </c>
      <c r="R14" s="47">
        <f t="shared" ref="R14:R66" si="7">ROUND(AVERAGE(O14,Q14),0)</f>
        <v>174445</v>
      </c>
      <c r="S14" s="47">
        <f t="shared" ref="S14:S66" si="8">ROUND(MEDIAN(O14,Q14),0)</f>
        <v>174445</v>
      </c>
      <c r="T14" s="48">
        <f t="shared" ref="T14:T66" si="9">ROUND(GEOMEAN(O14,Q14),0)</f>
        <v>159989</v>
      </c>
      <c r="U14" s="67">
        <f t="shared" ref="U14:U66" si="10">((MIN(R14:T14)*3)+SMALL(R14:T14,2)+SMALL(R14:T14,3))/5</f>
        <v>165771.4</v>
      </c>
      <c r="V14" s="46" t="s">
        <v>13</v>
      </c>
      <c r="W14" s="20">
        <f t="shared" ref="W14:W66" si="11">U14</f>
        <v>165771</v>
      </c>
      <c r="X14" s="54">
        <f t="shared" ref="X14:X66" si="12">ROUND((W14/1.19),0)</f>
        <v>139303</v>
      </c>
      <c r="Y14" s="54">
        <f t="shared" ref="Y14:Y66" si="13">ROUND(W14,0)</f>
        <v>165771</v>
      </c>
      <c r="Z14" s="55">
        <f t="shared" si="1"/>
        <v>2652336</v>
      </c>
      <c r="AA14" s="55">
        <f t="shared" ref="AA14:AA66" si="14">W14*E14</f>
        <v>2652336</v>
      </c>
      <c r="AB14" s="168"/>
      <c r="AC14" s="168"/>
      <c r="AD14" s="168"/>
      <c r="AE14" s="14"/>
      <c r="AF14" s="14"/>
    </row>
    <row r="15" spans="1:32" x14ac:dyDescent="0.2">
      <c r="B15" s="76">
        <v>3</v>
      </c>
      <c r="C15" s="62" t="s">
        <v>34</v>
      </c>
      <c r="D15" s="10" t="s">
        <v>32</v>
      </c>
      <c r="E15" s="65">
        <v>206</v>
      </c>
      <c r="F15" s="65">
        <v>280000</v>
      </c>
      <c r="G15" s="65">
        <f t="shared" si="2"/>
        <v>57680000</v>
      </c>
      <c r="H15" s="65">
        <v>134031</v>
      </c>
      <c r="I15" s="65">
        <f t="shared" si="3"/>
        <v>27610386</v>
      </c>
      <c r="J15" s="65">
        <v>240000</v>
      </c>
      <c r="K15" s="65">
        <f t="shared" si="4"/>
        <v>49440000</v>
      </c>
      <c r="L15" s="65">
        <v>160000</v>
      </c>
      <c r="M15" s="65">
        <f t="shared" si="5"/>
        <v>32960000</v>
      </c>
      <c r="N15" s="42">
        <v>38310</v>
      </c>
      <c r="O15" s="54">
        <f t="shared" si="0"/>
        <v>40302</v>
      </c>
      <c r="P15" s="54">
        <v>89060</v>
      </c>
      <c r="Q15" s="54">
        <f t="shared" si="6"/>
        <v>93691</v>
      </c>
      <c r="R15" s="47">
        <f t="shared" si="7"/>
        <v>66997</v>
      </c>
      <c r="S15" s="47">
        <f t="shared" si="8"/>
        <v>66997</v>
      </c>
      <c r="T15" s="48">
        <f t="shared" si="9"/>
        <v>61449</v>
      </c>
      <c r="U15" s="67">
        <f t="shared" si="10"/>
        <v>63668.2</v>
      </c>
      <c r="V15" s="46" t="s">
        <v>13</v>
      </c>
      <c r="W15" s="20">
        <f t="shared" si="11"/>
        <v>63668</v>
      </c>
      <c r="X15" s="54">
        <f t="shared" si="12"/>
        <v>53503</v>
      </c>
      <c r="Y15" s="54">
        <f t="shared" si="13"/>
        <v>63668</v>
      </c>
      <c r="Z15" s="55">
        <f t="shared" si="1"/>
        <v>13115608</v>
      </c>
      <c r="AA15" s="55">
        <f t="shared" si="14"/>
        <v>13115608</v>
      </c>
      <c r="AB15" s="168"/>
      <c r="AC15" s="168"/>
      <c r="AD15" s="168"/>
      <c r="AE15" s="14"/>
      <c r="AF15" s="14"/>
    </row>
    <row r="16" spans="1:32" x14ac:dyDescent="0.2">
      <c r="B16" s="76">
        <v>4</v>
      </c>
      <c r="C16" s="62" t="s">
        <v>35</v>
      </c>
      <c r="D16" s="10" t="s">
        <v>32</v>
      </c>
      <c r="E16" s="65">
        <v>178</v>
      </c>
      <c r="F16" s="65">
        <v>280000</v>
      </c>
      <c r="G16" s="65">
        <f t="shared" si="2"/>
        <v>49840000</v>
      </c>
      <c r="H16" s="65">
        <v>134031</v>
      </c>
      <c r="I16" s="65">
        <f t="shared" si="3"/>
        <v>23857518</v>
      </c>
      <c r="J16" s="65">
        <v>240000</v>
      </c>
      <c r="K16" s="65">
        <f t="shared" si="4"/>
        <v>42720000</v>
      </c>
      <c r="L16" s="65">
        <v>145000</v>
      </c>
      <c r="M16" s="65">
        <f t="shared" si="5"/>
        <v>25810000</v>
      </c>
      <c r="N16" s="42">
        <v>40007</v>
      </c>
      <c r="O16" s="54">
        <f t="shared" si="0"/>
        <v>42087</v>
      </c>
      <c r="P16" s="54">
        <v>93006</v>
      </c>
      <c r="Q16" s="54">
        <f t="shared" si="6"/>
        <v>97842</v>
      </c>
      <c r="R16" s="47">
        <f t="shared" si="7"/>
        <v>69965</v>
      </c>
      <c r="S16" s="47">
        <f t="shared" si="8"/>
        <v>69965</v>
      </c>
      <c r="T16" s="48">
        <f t="shared" si="9"/>
        <v>64171</v>
      </c>
      <c r="U16" s="67">
        <f t="shared" si="10"/>
        <v>66488.600000000006</v>
      </c>
      <c r="V16" s="46" t="s">
        <v>13</v>
      </c>
      <c r="W16" s="20">
        <f t="shared" si="11"/>
        <v>66489</v>
      </c>
      <c r="X16" s="54">
        <f t="shared" si="12"/>
        <v>55873</v>
      </c>
      <c r="Y16" s="54">
        <f t="shared" si="13"/>
        <v>66489</v>
      </c>
      <c r="Z16" s="55">
        <f t="shared" si="1"/>
        <v>11835042</v>
      </c>
      <c r="AA16" s="55">
        <f t="shared" si="14"/>
        <v>11835042</v>
      </c>
      <c r="AB16" s="168"/>
      <c r="AC16" s="168"/>
      <c r="AD16" s="168"/>
      <c r="AE16" s="14"/>
      <c r="AF16" s="14"/>
    </row>
    <row r="17" spans="2:32" x14ac:dyDescent="0.2">
      <c r="B17" s="76">
        <v>5</v>
      </c>
      <c r="C17" s="62" t="s">
        <v>36</v>
      </c>
      <c r="D17" s="10" t="s">
        <v>32</v>
      </c>
      <c r="E17" s="65">
        <v>198</v>
      </c>
      <c r="F17" s="65">
        <v>260000</v>
      </c>
      <c r="G17" s="65">
        <f t="shared" si="2"/>
        <v>51480000</v>
      </c>
      <c r="H17" s="65">
        <v>131887</v>
      </c>
      <c r="I17" s="65">
        <f t="shared" si="3"/>
        <v>26113626</v>
      </c>
      <c r="J17" s="65">
        <v>220000</v>
      </c>
      <c r="K17" s="65">
        <f t="shared" si="4"/>
        <v>43560000</v>
      </c>
      <c r="L17" s="65">
        <v>135000</v>
      </c>
      <c r="M17" s="65">
        <f t="shared" si="5"/>
        <v>26730000</v>
      </c>
      <c r="N17" s="42">
        <v>36845</v>
      </c>
      <c r="O17" s="54">
        <f t="shared" si="0"/>
        <v>38761</v>
      </c>
      <c r="P17" s="54">
        <v>85596</v>
      </c>
      <c r="Q17" s="54">
        <f t="shared" si="6"/>
        <v>90047</v>
      </c>
      <c r="R17" s="47">
        <f t="shared" si="7"/>
        <v>64404</v>
      </c>
      <c r="S17" s="47">
        <f t="shared" si="8"/>
        <v>64404</v>
      </c>
      <c r="T17" s="48">
        <f t="shared" si="9"/>
        <v>59079</v>
      </c>
      <c r="U17" s="67">
        <f t="shared" si="10"/>
        <v>61209</v>
      </c>
      <c r="V17" s="46" t="s">
        <v>13</v>
      </c>
      <c r="W17" s="20">
        <f>U17</f>
        <v>61209</v>
      </c>
      <c r="X17" s="54">
        <f t="shared" si="12"/>
        <v>51436</v>
      </c>
      <c r="Y17" s="54">
        <f t="shared" si="13"/>
        <v>61209</v>
      </c>
      <c r="Z17" s="55">
        <f t="shared" si="1"/>
        <v>12119382</v>
      </c>
      <c r="AA17" s="55">
        <f t="shared" si="14"/>
        <v>12119382</v>
      </c>
      <c r="AB17" s="168"/>
      <c r="AC17" s="168"/>
      <c r="AD17" s="168"/>
      <c r="AE17" s="14"/>
      <c r="AF17" s="14"/>
    </row>
    <row r="18" spans="2:32" ht="10.5" customHeight="1" x14ac:dyDescent="0.2">
      <c r="B18" s="76">
        <v>6</v>
      </c>
      <c r="C18" s="62" t="s">
        <v>37</v>
      </c>
      <c r="D18" s="10" t="s">
        <v>38</v>
      </c>
      <c r="E18" s="65">
        <v>130</v>
      </c>
      <c r="F18" s="65">
        <v>60000</v>
      </c>
      <c r="G18" s="65">
        <f t="shared" si="2"/>
        <v>7800000</v>
      </c>
      <c r="H18" s="65">
        <v>131082</v>
      </c>
      <c r="I18" s="65">
        <f t="shared" si="3"/>
        <v>17040660</v>
      </c>
      <c r="J18" s="65">
        <v>45000</v>
      </c>
      <c r="K18" s="65">
        <f t="shared" si="4"/>
        <v>5850000</v>
      </c>
      <c r="L18" s="65">
        <v>36000</v>
      </c>
      <c r="M18" s="65">
        <f t="shared" si="5"/>
        <v>4680000</v>
      </c>
      <c r="N18" s="42">
        <v>11367</v>
      </c>
      <c r="O18" s="54">
        <f t="shared" si="0"/>
        <v>11958</v>
      </c>
      <c r="P18" s="54">
        <v>25926</v>
      </c>
      <c r="Q18" s="54">
        <f t="shared" si="6"/>
        <v>27274</v>
      </c>
      <c r="R18" s="47">
        <f t="shared" si="7"/>
        <v>19616</v>
      </c>
      <c r="S18" s="47">
        <f t="shared" si="8"/>
        <v>19616</v>
      </c>
      <c r="T18" s="48">
        <f t="shared" si="9"/>
        <v>18059</v>
      </c>
      <c r="U18" s="67">
        <f t="shared" si="10"/>
        <v>18681.8</v>
      </c>
      <c r="V18" s="46" t="s">
        <v>13</v>
      </c>
      <c r="W18" s="20">
        <f t="shared" si="11"/>
        <v>18682</v>
      </c>
      <c r="X18" s="54">
        <f t="shared" si="12"/>
        <v>15699</v>
      </c>
      <c r="Y18" s="54">
        <f t="shared" si="13"/>
        <v>18682</v>
      </c>
      <c r="Z18" s="55">
        <f t="shared" si="1"/>
        <v>2428660</v>
      </c>
      <c r="AA18" s="55">
        <f t="shared" si="14"/>
        <v>2428660</v>
      </c>
      <c r="AB18" s="168"/>
      <c r="AC18" s="168"/>
      <c r="AD18" s="168"/>
      <c r="AE18" s="14"/>
      <c r="AF18" s="14"/>
    </row>
    <row r="19" spans="2:32" x14ac:dyDescent="0.2">
      <c r="B19" s="76">
        <v>7</v>
      </c>
      <c r="C19" s="62" t="s">
        <v>39</v>
      </c>
      <c r="D19" s="10" t="s">
        <v>32</v>
      </c>
      <c r="E19" s="66">
        <v>257</v>
      </c>
      <c r="F19" s="66">
        <v>280000</v>
      </c>
      <c r="G19" s="65">
        <f t="shared" si="2"/>
        <v>71960000</v>
      </c>
      <c r="H19" s="66">
        <v>525397</v>
      </c>
      <c r="I19" s="65">
        <f t="shared" si="3"/>
        <v>135027029</v>
      </c>
      <c r="J19" s="66">
        <v>240000</v>
      </c>
      <c r="K19" s="65">
        <f t="shared" si="4"/>
        <v>61680000</v>
      </c>
      <c r="L19" s="66">
        <v>245000</v>
      </c>
      <c r="M19" s="65">
        <f t="shared" si="5"/>
        <v>62965000</v>
      </c>
      <c r="N19" s="43">
        <v>76089</v>
      </c>
      <c r="O19" s="54">
        <f t="shared" si="0"/>
        <v>80046</v>
      </c>
      <c r="P19" s="54">
        <v>176919</v>
      </c>
      <c r="Q19" s="54">
        <f t="shared" si="6"/>
        <v>186119</v>
      </c>
      <c r="R19" s="47">
        <f t="shared" si="7"/>
        <v>133083</v>
      </c>
      <c r="S19" s="47">
        <f t="shared" si="8"/>
        <v>133083</v>
      </c>
      <c r="T19" s="48">
        <f t="shared" si="9"/>
        <v>122058</v>
      </c>
      <c r="U19" s="67">
        <f t="shared" si="10"/>
        <v>126468</v>
      </c>
      <c r="V19" s="46" t="s">
        <v>13</v>
      </c>
      <c r="W19" s="20">
        <f t="shared" si="11"/>
        <v>126468</v>
      </c>
      <c r="X19" s="54">
        <f t="shared" si="12"/>
        <v>106276</v>
      </c>
      <c r="Y19" s="54">
        <f t="shared" si="13"/>
        <v>126468</v>
      </c>
      <c r="Z19" s="55">
        <f t="shared" si="1"/>
        <v>32502276</v>
      </c>
      <c r="AA19" s="55">
        <f t="shared" si="14"/>
        <v>32502276</v>
      </c>
      <c r="AB19" s="168"/>
      <c r="AC19" s="168"/>
      <c r="AD19" s="168"/>
      <c r="AE19" s="14"/>
      <c r="AF19" s="14"/>
    </row>
    <row r="20" spans="2:32" x14ac:dyDescent="0.2">
      <c r="B20" s="76">
        <v>8</v>
      </c>
      <c r="C20" s="62" t="s">
        <v>40</v>
      </c>
      <c r="D20" s="10" t="s">
        <v>32</v>
      </c>
      <c r="E20" s="66">
        <v>41</v>
      </c>
      <c r="F20" s="66">
        <v>320000</v>
      </c>
      <c r="G20" s="65">
        <f t="shared" si="2"/>
        <v>13120000</v>
      </c>
      <c r="H20" s="66">
        <v>595094</v>
      </c>
      <c r="I20" s="65">
        <f t="shared" si="3"/>
        <v>24398854</v>
      </c>
      <c r="J20" s="66">
        <v>160000</v>
      </c>
      <c r="K20" s="65">
        <f t="shared" si="4"/>
        <v>6560000</v>
      </c>
      <c r="L20" s="66">
        <v>345000</v>
      </c>
      <c r="M20" s="65">
        <f t="shared" si="5"/>
        <v>14145000</v>
      </c>
      <c r="N20" s="43">
        <v>126997</v>
      </c>
      <c r="O20" s="54">
        <f t="shared" si="0"/>
        <v>133601</v>
      </c>
      <c r="P20" s="54">
        <v>295306</v>
      </c>
      <c r="Q20" s="54">
        <f t="shared" si="6"/>
        <v>310662</v>
      </c>
      <c r="R20" s="47">
        <f t="shared" si="7"/>
        <v>222132</v>
      </c>
      <c r="S20" s="47">
        <f t="shared" si="8"/>
        <v>222132</v>
      </c>
      <c r="T20" s="48">
        <f t="shared" si="9"/>
        <v>203727</v>
      </c>
      <c r="U20" s="67">
        <f t="shared" si="10"/>
        <v>211089</v>
      </c>
      <c r="V20" s="46" t="s">
        <v>13</v>
      </c>
      <c r="W20" s="20">
        <f t="shared" si="11"/>
        <v>211089</v>
      </c>
      <c r="X20" s="54">
        <f t="shared" si="12"/>
        <v>177386</v>
      </c>
      <c r="Y20" s="54">
        <f t="shared" si="13"/>
        <v>211089</v>
      </c>
      <c r="Z20" s="55">
        <f t="shared" si="1"/>
        <v>8654649</v>
      </c>
      <c r="AA20" s="55">
        <f t="shared" si="14"/>
        <v>8654649</v>
      </c>
      <c r="AB20" s="168"/>
      <c r="AC20" s="168"/>
      <c r="AD20" s="168"/>
      <c r="AE20" s="14"/>
      <c r="AF20" s="14"/>
    </row>
    <row r="21" spans="2:32" x14ac:dyDescent="0.2">
      <c r="B21" s="76">
        <v>9</v>
      </c>
      <c r="C21" s="62" t="s">
        <v>41</v>
      </c>
      <c r="D21" s="77" t="s">
        <v>32</v>
      </c>
      <c r="E21" s="66">
        <v>305</v>
      </c>
      <c r="F21" s="66">
        <v>210000</v>
      </c>
      <c r="G21" s="65">
        <f t="shared" si="2"/>
        <v>64050000</v>
      </c>
      <c r="H21" s="66">
        <v>199705</v>
      </c>
      <c r="I21" s="65">
        <f t="shared" si="3"/>
        <v>60910025</v>
      </c>
      <c r="J21" s="66">
        <v>190000</v>
      </c>
      <c r="K21" s="65">
        <f t="shared" si="4"/>
        <v>57950000</v>
      </c>
      <c r="L21" s="66">
        <v>147000</v>
      </c>
      <c r="M21" s="65">
        <f t="shared" si="5"/>
        <v>44835000</v>
      </c>
      <c r="N21" s="78">
        <v>54154</v>
      </c>
      <c r="O21" s="54">
        <f t="shared" si="0"/>
        <v>56970</v>
      </c>
      <c r="P21" s="54">
        <v>125865</v>
      </c>
      <c r="Q21" s="54">
        <f t="shared" si="6"/>
        <v>132410</v>
      </c>
      <c r="R21" s="47">
        <f t="shared" si="7"/>
        <v>94690</v>
      </c>
      <c r="S21" s="47">
        <f t="shared" si="8"/>
        <v>94690</v>
      </c>
      <c r="T21" s="48">
        <f t="shared" si="9"/>
        <v>86853</v>
      </c>
      <c r="U21" s="67">
        <f t="shared" si="10"/>
        <v>89987.8</v>
      </c>
      <c r="V21" s="56" t="s">
        <v>13</v>
      </c>
      <c r="W21" s="54">
        <f t="shared" si="11"/>
        <v>89988</v>
      </c>
      <c r="X21" s="54">
        <f t="shared" si="12"/>
        <v>75620</v>
      </c>
      <c r="Y21" s="54">
        <f t="shared" si="13"/>
        <v>89988</v>
      </c>
      <c r="Z21" s="55">
        <f t="shared" si="1"/>
        <v>27446340</v>
      </c>
      <c r="AA21" s="54">
        <f t="shared" si="14"/>
        <v>27446340</v>
      </c>
      <c r="AB21" s="27"/>
      <c r="AC21" s="27"/>
      <c r="AD21" s="27"/>
      <c r="AE21" s="14"/>
      <c r="AF21" s="14"/>
    </row>
    <row r="22" spans="2:32" ht="20" x14ac:dyDescent="0.2">
      <c r="B22" s="76">
        <v>10</v>
      </c>
      <c r="C22" s="62" t="s">
        <v>42</v>
      </c>
      <c r="D22" s="77" t="s">
        <v>38</v>
      </c>
      <c r="E22" s="66">
        <v>30</v>
      </c>
      <c r="F22" s="66">
        <v>450000</v>
      </c>
      <c r="G22" s="65">
        <f t="shared" si="2"/>
        <v>13500000</v>
      </c>
      <c r="H22" s="66">
        <v>662107</v>
      </c>
      <c r="I22" s="65">
        <f t="shared" si="3"/>
        <v>19863210</v>
      </c>
      <c r="J22" s="66">
        <v>380000</v>
      </c>
      <c r="K22" s="65">
        <f t="shared" si="4"/>
        <v>11400000</v>
      </c>
      <c r="L22" s="66">
        <v>275000</v>
      </c>
      <c r="M22" s="65">
        <f t="shared" si="5"/>
        <v>8250000</v>
      </c>
      <c r="N22" s="78">
        <v>93138</v>
      </c>
      <c r="O22" s="54">
        <f t="shared" si="0"/>
        <v>97981</v>
      </c>
      <c r="P22" s="54">
        <v>216551</v>
      </c>
      <c r="Q22" s="54">
        <f t="shared" si="6"/>
        <v>227812</v>
      </c>
      <c r="R22" s="47">
        <f t="shared" si="7"/>
        <v>162897</v>
      </c>
      <c r="S22" s="47">
        <f t="shared" si="8"/>
        <v>162897</v>
      </c>
      <c r="T22" s="48">
        <f t="shared" si="9"/>
        <v>149403</v>
      </c>
      <c r="U22" s="67">
        <f t="shared" si="10"/>
        <v>154800.6</v>
      </c>
      <c r="V22" s="56" t="s">
        <v>13</v>
      </c>
      <c r="W22" s="54">
        <f t="shared" si="11"/>
        <v>154801</v>
      </c>
      <c r="X22" s="54">
        <f t="shared" si="12"/>
        <v>130085</v>
      </c>
      <c r="Y22" s="54">
        <f t="shared" si="13"/>
        <v>154801</v>
      </c>
      <c r="Z22" s="55">
        <f t="shared" si="1"/>
        <v>4644030</v>
      </c>
      <c r="AA22" s="54">
        <f t="shared" si="14"/>
        <v>4644030</v>
      </c>
      <c r="AB22" s="27"/>
      <c r="AC22" s="27"/>
      <c r="AD22" s="27"/>
      <c r="AE22" s="14"/>
      <c r="AF22" s="14"/>
    </row>
    <row r="23" spans="2:32" x14ac:dyDescent="0.2">
      <c r="B23" s="76">
        <v>11</v>
      </c>
      <c r="C23" s="79" t="s">
        <v>43</v>
      </c>
      <c r="D23" s="10" t="s">
        <v>38</v>
      </c>
      <c r="E23" s="66">
        <v>9</v>
      </c>
      <c r="F23" s="66">
        <v>10000000</v>
      </c>
      <c r="G23" s="65">
        <f t="shared" si="2"/>
        <v>90000000</v>
      </c>
      <c r="H23" s="66">
        <v>902438</v>
      </c>
      <c r="I23" s="65">
        <f t="shared" si="3"/>
        <v>8121942</v>
      </c>
      <c r="J23" s="66">
        <v>8000000</v>
      </c>
      <c r="K23" s="65">
        <f t="shared" si="4"/>
        <v>72000000</v>
      </c>
      <c r="L23" s="66">
        <v>560000</v>
      </c>
      <c r="M23" s="65">
        <f t="shared" si="5"/>
        <v>5040000</v>
      </c>
      <c r="N23" s="43">
        <v>206278</v>
      </c>
      <c r="O23" s="54">
        <f t="shared" si="0"/>
        <v>217004</v>
      </c>
      <c r="P23" s="54">
        <v>479688</v>
      </c>
      <c r="Q23" s="54">
        <f t="shared" si="6"/>
        <v>504632</v>
      </c>
      <c r="R23" s="47">
        <f t="shared" si="7"/>
        <v>360818</v>
      </c>
      <c r="S23" s="47">
        <f t="shared" si="8"/>
        <v>360818</v>
      </c>
      <c r="T23" s="48">
        <f t="shared" si="9"/>
        <v>330919</v>
      </c>
      <c r="U23" s="67">
        <f t="shared" si="10"/>
        <v>342878.6</v>
      </c>
      <c r="V23" s="46" t="s">
        <v>13</v>
      </c>
      <c r="W23" s="20">
        <f t="shared" si="11"/>
        <v>342879</v>
      </c>
      <c r="X23" s="54">
        <f t="shared" si="12"/>
        <v>288134</v>
      </c>
      <c r="Y23" s="54">
        <f t="shared" si="13"/>
        <v>342879</v>
      </c>
      <c r="Z23" s="55">
        <f t="shared" si="1"/>
        <v>3085911</v>
      </c>
      <c r="AA23" s="55">
        <f t="shared" si="14"/>
        <v>3085911</v>
      </c>
      <c r="AB23" s="27"/>
      <c r="AC23" s="27"/>
      <c r="AD23" s="27"/>
      <c r="AE23" s="14"/>
      <c r="AF23" s="14"/>
    </row>
    <row r="24" spans="2:32" x14ac:dyDescent="0.2">
      <c r="B24" s="76">
        <v>12</v>
      </c>
      <c r="C24" s="79" t="s">
        <v>44</v>
      </c>
      <c r="D24" s="10" t="s">
        <v>32</v>
      </c>
      <c r="E24" s="66">
        <v>238</v>
      </c>
      <c r="F24" s="66">
        <v>220000</v>
      </c>
      <c r="G24" s="65">
        <f t="shared" si="2"/>
        <v>52360000</v>
      </c>
      <c r="H24" s="66">
        <v>202386</v>
      </c>
      <c r="I24" s="65">
        <f t="shared" si="3"/>
        <v>48167868</v>
      </c>
      <c r="J24" s="66">
        <v>210000</v>
      </c>
      <c r="K24" s="65">
        <f t="shared" si="4"/>
        <v>49980000</v>
      </c>
      <c r="L24" s="66">
        <v>170000</v>
      </c>
      <c r="M24" s="65">
        <f t="shared" si="5"/>
        <v>40460000</v>
      </c>
      <c r="N24" s="43">
        <v>58826</v>
      </c>
      <c r="O24" s="54">
        <f t="shared" si="0"/>
        <v>61885</v>
      </c>
      <c r="P24" s="54">
        <v>136735</v>
      </c>
      <c r="Q24" s="54">
        <f t="shared" si="6"/>
        <v>143845</v>
      </c>
      <c r="R24" s="47">
        <f t="shared" si="7"/>
        <v>102865</v>
      </c>
      <c r="S24" s="47">
        <f t="shared" si="8"/>
        <v>102865</v>
      </c>
      <c r="T24" s="48">
        <f t="shared" si="9"/>
        <v>94350</v>
      </c>
      <c r="U24" s="67">
        <f t="shared" si="10"/>
        <v>97756</v>
      </c>
      <c r="V24" s="46" t="s">
        <v>13</v>
      </c>
      <c r="W24" s="20">
        <f t="shared" si="11"/>
        <v>97756</v>
      </c>
      <c r="X24" s="54">
        <f t="shared" si="12"/>
        <v>82148</v>
      </c>
      <c r="Y24" s="54">
        <f t="shared" si="13"/>
        <v>97756</v>
      </c>
      <c r="Z24" s="55">
        <f t="shared" si="1"/>
        <v>23265928</v>
      </c>
      <c r="AA24" s="55">
        <f t="shared" si="14"/>
        <v>23265928</v>
      </c>
      <c r="AB24" s="27"/>
      <c r="AC24" s="27"/>
      <c r="AD24" s="27"/>
      <c r="AE24" s="14"/>
      <c r="AF24" s="14"/>
    </row>
    <row r="25" spans="2:32" x14ac:dyDescent="0.2">
      <c r="B25" s="76">
        <v>13</v>
      </c>
      <c r="C25" s="79" t="s">
        <v>45</v>
      </c>
      <c r="D25" s="10" t="s">
        <v>32</v>
      </c>
      <c r="E25" s="66">
        <v>446</v>
      </c>
      <c r="F25" s="66">
        <v>180000</v>
      </c>
      <c r="G25" s="65">
        <f t="shared" si="2"/>
        <v>80280000</v>
      </c>
      <c r="H25" s="66">
        <v>371800</v>
      </c>
      <c r="I25" s="65">
        <f t="shared" si="3"/>
        <v>165822800</v>
      </c>
      <c r="J25" s="66">
        <v>170000</v>
      </c>
      <c r="K25" s="65">
        <f t="shared" si="4"/>
        <v>75820000</v>
      </c>
      <c r="L25" s="66">
        <v>160000</v>
      </c>
      <c r="M25" s="65">
        <f t="shared" si="5"/>
        <v>71360000</v>
      </c>
      <c r="N25" s="43">
        <v>61391</v>
      </c>
      <c r="O25" s="54">
        <f t="shared" si="0"/>
        <v>64583</v>
      </c>
      <c r="P25" s="54">
        <v>142697</v>
      </c>
      <c r="Q25" s="54">
        <f t="shared" si="6"/>
        <v>150117</v>
      </c>
      <c r="R25" s="47">
        <f t="shared" si="7"/>
        <v>107350</v>
      </c>
      <c r="S25" s="47">
        <f t="shared" si="8"/>
        <v>107350</v>
      </c>
      <c r="T25" s="48">
        <f t="shared" si="9"/>
        <v>98463</v>
      </c>
      <c r="U25" s="67">
        <f t="shared" si="10"/>
        <v>102017.8</v>
      </c>
      <c r="V25" s="46" t="s">
        <v>13</v>
      </c>
      <c r="W25" s="20">
        <f t="shared" si="11"/>
        <v>102018</v>
      </c>
      <c r="X25" s="54">
        <f t="shared" si="12"/>
        <v>85729</v>
      </c>
      <c r="Y25" s="54">
        <f t="shared" si="13"/>
        <v>102018</v>
      </c>
      <c r="Z25" s="55">
        <f t="shared" si="1"/>
        <v>45500028</v>
      </c>
      <c r="AA25" s="55">
        <f t="shared" si="14"/>
        <v>45500028</v>
      </c>
      <c r="AB25" s="27"/>
      <c r="AC25" s="27"/>
      <c r="AD25" s="27"/>
      <c r="AE25" s="14"/>
      <c r="AF25" s="14"/>
    </row>
    <row r="26" spans="2:32" x14ac:dyDescent="0.2">
      <c r="B26" s="76">
        <v>14</v>
      </c>
      <c r="C26" s="79" t="s">
        <v>46</v>
      </c>
      <c r="D26" s="10" t="s">
        <v>32</v>
      </c>
      <c r="E26" s="66">
        <v>91</v>
      </c>
      <c r="F26" s="66">
        <v>450000</v>
      </c>
      <c r="G26" s="65">
        <f t="shared" si="2"/>
        <v>40950000</v>
      </c>
      <c r="H26" s="66">
        <v>2137354</v>
      </c>
      <c r="I26" s="65">
        <f t="shared" si="3"/>
        <v>194499214</v>
      </c>
      <c r="J26" s="66">
        <v>420000</v>
      </c>
      <c r="K26" s="65">
        <f t="shared" si="4"/>
        <v>38220000</v>
      </c>
      <c r="L26" s="66">
        <v>570000</v>
      </c>
      <c r="M26" s="65">
        <f t="shared" si="5"/>
        <v>51870000</v>
      </c>
      <c r="N26" s="43">
        <v>162482</v>
      </c>
      <c r="O26" s="54">
        <f t="shared" si="0"/>
        <v>170931</v>
      </c>
      <c r="P26" s="54">
        <v>377869</v>
      </c>
      <c r="Q26" s="54">
        <f t="shared" si="6"/>
        <v>397518</v>
      </c>
      <c r="R26" s="47">
        <f t="shared" si="7"/>
        <v>284225</v>
      </c>
      <c r="S26" s="47">
        <f t="shared" si="8"/>
        <v>284225</v>
      </c>
      <c r="T26" s="48">
        <f t="shared" si="9"/>
        <v>260669</v>
      </c>
      <c r="U26" s="67">
        <f t="shared" si="10"/>
        <v>270091.40000000002</v>
      </c>
      <c r="V26" s="46" t="s">
        <v>13</v>
      </c>
      <c r="W26" s="20">
        <f t="shared" si="11"/>
        <v>270091</v>
      </c>
      <c r="X26" s="54">
        <f t="shared" si="12"/>
        <v>226967</v>
      </c>
      <c r="Y26" s="54">
        <f t="shared" si="13"/>
        <v>270091</v>
      </c>
      <c r="Z26" s="55">
        <f t="shared" si="1"/>
        <v>24578281</v>
      </c>
      <c r="AA26" s="55">
        <f t="shared" si="14"/>
        <v>24578281</v>
      </c>
      <c r="AB26" s="27"/>
      <c r="AC26" s="27"/>
      <c r="AD26" s="27"/>
      <c r="AE26" s="14"/>
      <c r="AF26" s="14"/>
    </row>
    <row r="27" spans="2:32" x14ac:dyDescent="0.2">
      <c r="B27" s="76">
        <v>15</v>
      </c>
      <c r="C27" s="79" t="s">
        <v>47</v>
      </c>
      <c r="D27" s="10" t="s">
        <v>32</v>
      </c>
      <c r="E27" s="66">
        <v>6</v>
      </c>
      <c r="F27" s="66">
        <v>3800000</v>
      </c>
      <c r="G27" s="65">
        <f t="shared" si="2"/>
        <v>22800000</v>
      </c>
      <c r="H27" s="66">
        <v>1899870</v>
      </c>
      <c r="I27" s="65">
        <f t="shared" si="3"/>
        <v>11399220</v>
      </c>
      <c r="J27" s="66">
        <v>3800000</v>
      </c>
      <c r="K27" s="65">
        <f t="shared" si="4"/>
        <v>22800000</v>
      </c>
      <c r="L27" s="66">
        <v>2100000</v>
      </c>
      <c r="M27" s="65">
        <f t="shared" si="5"/>
        <v>12600000</v>
      </c>
      <c r="N27" s="43">
        <v>538586</v>
      </c>
      <c r="O27" s="54">
        <f t="shared" si="0"/>
        <v>566592</v>
      </c>
      <c r="P27" s="54">
        <v>1252472</v>
      </c>
      <c r="Q27" s="54">
        <f t="shared" si="6"/>
        <v>1317601</v>
      </c>
      <c r="R27" s="47">
        <f t="shared" si="7"/>
        <v>942097</v>
      </c>
      <c r="S27" s="47">
        <f t="shared" si="8"/>
        <v>942097</v>
      </c>
      <c r="T27" s="48">
        <f t="shared" si="9"/>
        <v>864027</v>
      </c>
      <c r="U27" s="67">
        <f t="shared" si="10"/>
        <v>895255</v>
      </c>
      <c r="V27" s="46" t="s">
        <v>13</v>
      </c>
      <c r="W27" s="20">
        <f t="shared" si="11"/>
        <v>895255</v>
      </c>
      <c r="X27" s="54">
        <f t="shared" si="12"/>
        <v>752315</v>
      </c>
      <c r="Y27" s="54">
        <f t="shared" si="13"/>
        <v>895255</v>
      </c>
      <c r="Z27" s="55">
        <f t="shared" si="1"/>
        <v>5371530</v>
      </c>
      <c r="AA27" s="55">
        <f t="shared" si="14"/>
        <v>5371530</v>
      </c>
      <c r="AB27" s="27"/>
      <c r="AC27" s="27"/>
      <c r="AD27" s="27"/>
      <c r="AE27" s="14"/>
      <c r="AF27" s="14"/>
    </row>
    <row r="28" spans="2:32" x14ac:dyDescent="0.2">
      <c r="B28" s="76">
        <v>16</v>
      </c>
      <c r="C28" s="79" t="s">
        <v>48</v>
      </c>
      <c r="D28" s="10" t="s">
        <v>32</v>
      </c>
      <c r="E28" s="66">
        <v>3</v>
      </c>
      <c r="F28" s="66">
        <v>4500000</v>
      </c>
      <c r="G28" s="65">
        <f t="shared" si="2"/>
        <v>13500000</v>
      </c>
      <c r="H28" s="66">
        <v>9974318</v>
      </c>
      <c r="I28" s="65">
        <f t="shared" si="3"/>
        <v>29922954</v>
      </c>
      <c r="J28" s="66">
        <v>3000000</v>
      </c>
      <c r="K28" s="65">
        <f t="shared" si="4"/>
        <v>9000000</v>
      </c>
      <c r="L28" s="66">
        <v>1950000</v>
      </c>
      <c r="M28" s="65">
        <f t="shared" si="5"/>
        <v>5850000</v>
      </c>
      <c r="N28" s="43">
        <v>712491</v>
      </c>
      <c r="O28" s="54">
        <f t="shared" si="0"/>
        <v>749541</v>
      </c>
      <c r="P28" s="54">
        <v>1656925</v>
      </c>
      <c r="Q28" s="54">
        <f t="shared" si="6"/>
        <v>1743085</v>
      </c>
      <c r="R28" s="47">
        <f t="shared" si="7"/>
        <v>1246313</v>
      </c>
      <c r="S28" s="47">
        <f t="shared" si="8"/>
        <v>1246313</v>
      </c>
      <c r="T28" s="48">
        <f t="shared" si="9"/>
        <v>1143028</v>
      </c>
      <c r="U28" s="67">
        <f t="shared" si="10"/>
        <v>1184342</v>
      </c>
      <c r="V28" s="46" t="s">
        <v>13</v>
      </c>
      <c r="W28" s="20">
        <f t="shared" si="11"/>
        <v>1184342</v>
      </c>
      <c r="X28" s="54">
        <f t="shared" si="12"/>
        <v>995245</v>
      </c>
      <c r="Y28" s="54">
        <f t="shared" si="13"/>
        <v>1184342</v>
      </c>
      <c r="Z28" s="55">
        <f t="shared" si="1"/>
        <v>3553026</v>
      </c>
      <c r="AA28" s="55">
        <f t="shared" si="14"/>
        <v>3553026</v>
      </c>
      <c r="AB28" s="27"/>
      <c r="AC28" s="27"/>
      <c r="AD28" s="27"/>
      <c r="AE28" s="14"/>
      <c r="AF28" s="14"/>
    </row>
    <row r="29" spans="2:32" x14ac:dyDescent="0.2">
      <c r="B29" s="76">
        <v>17</v>
      </c>
      <c r="C29" s="79" t="s">
        <v>49</v>
      </c>
      <c r="D29" s="10" t="s">
        <v>50</v>
      </c>
      <c r="E29" s="66">
        <v>444</v>
      </c>
      <c r="F29" s="66">
        <v>35000</v>
      </c>
      <c r="G29" s="65">
        <f t="shared" si="2"/>
        <v>15540000</v>
      </c>
      <c r="H29" s="66">
        <v>30892</v>
      </c>
      <c r="I29" s="65">
        <f t="shared" si="3"/>
        <v>13716048</v>
      </c>
      <c r="J29" s="66">
        <v>30000</v>
      </c>
      <c r="K29" s="65">
        <f t="shared" si="4"/>
        <v>13320000</v>
      </c>
      <c r="L29" s="66">
        <v>26000</v>
      </c>
      <c r="M29" s="65">
        <f t="shared" si="5"/>
        <v>11544000</v>
      </c>
      <c r="N29" s="43">
        <v>8846</v>
      </c>
      <c r="O29" s="54">
        <f t="shared" si="0"/>
        <v>9306</v>
      </c>
      <c r="P29" s="54">
        <v>20484</v>
      </c>
      <c r="Q29" s="54">
        <f t="shared" si="6"/>
        <v>21549</v>
      </c>
      <c r="R29" s="47">
        <f t="shared" si="7"/>
        <v>15428</v>
      </c>
      <c r="S29" s="47">
        <f t="shared" si="8"/>
        <v>15428</v>
      </c>
      <c r="T29" s="48">
        <f t="shared" si="9"/>
        <v>14161</v>
      </c>
      <c r="U29" s="67">
        <f t="shared" si="10"/>
        <v>14667.8</v>
      </c>
      <c r="V29" s="46" t="s">
        <v>13</v>
      </c>
      <c r="W29" s="20">
        <f t="shared" si="11"/>
        <v>14668</v>
      </c>
      <c r="X29" s="54">
        <f t="shared" si="12"/>
        <v>12326</v>
      </c>
      <c r="Y29" s="54">
        <f t="shared" si="13"/>
        <v>14668</v>
      </c>
      <c r="Z29" s="55">
        <f t="shared" si="1"/>
        <v>6512592</v>
      </c>
      <c r="AA29" s="55">
        <f t="shared" si="14"/>
        <v>6512592</v>
      </c>
      <c r="AB29" s="27"/>
      <c r="AC29" s="27"/>
      <c r="AD29" s="27"/>
      <c r="AE29" s="14"/>
      <c r="AF29" s="14"/>
    </row>
    <row r="30" spans="2:32" x14ac:dyDescent="0.2">
      <c r="B30" s="76">
        <v>18</v>
      </c>
      <c r="C30" s="79" t="s">
        <v>51</v>
      </c>
      <c r="D30" s="10" t="s">
        <v>32</v>
      </c>
      <c r="E30" s="66">
        <v>6</v>
      </c>
      <c r="F30" s="66">
        <v>2700000</v>
      </c>
      <c r="G30" s="65">
        <f t="shared" si="2"/>
        <v>16200000</v>
      </c>
      <c r="H30" s="66">
        <v>2990742</v>
      </c>
      <c r="I30" s="65">
        <f t="shared" si="3"/>
        <v>17944452</v>
      </c>
      <c r="J30" s="66">
        <v>2700000</v>
      </c>
      <c r="K30" s="65">
        <f t="shared" si="4"/>
        <v>16200000</v>
      </c>
      <c r="L30" s="66">
        <v>2550000</v>
      </c>
      <c r="M30" s="65">
        <f t="shared" si="5"/>
        <v>15300000</v>
      </c>
      <c r="N30" s="43">
        <v>961382</v>
      </c>
      <c r="O30" s="54">
        <f t="shared" si="0"/>
        <v>1011374</v>
      </c>
      <c r="P30" s="54">
        <v>2235769</v>
      </c>
      <c r="Q30" s="54">
        <f t="shared" si="6"/>
        <v>2352029</v>
      </c>
      <c r="R30" s="47">
        <f t="shared" si="7"/>
        <v>1681702</v>
      </c>
      <c r="S30" s="47">
        <f t="shared" si="8"/>
        <v>1681702</v>
      </c>
      <c r="T30" s="48">
        <f t="shared" si="9"/>
        <v>1542330</v>
      </c>
      <c r="U30" s="67">
        <f t="shared" si="10"/>
        <v>1598078.8</v>
      </c>
      <c r="V30" s="46" t="s">
        <v>13</v>
      </c>
      <c r="W30" s="20">
        <f t="shared" si="11"/>
        <v>1598079</v>
      </c>
      <c r="X30" s="54">
        <f t="shared" si="12"/>
        <v>1342924</v>
      </c>
      <c r="Y30" s="54">
        <f t="shared" si="13"/>
        <v>1598079</v>
      </c>
      <c r="Z30" s="55">
        <f t="shared" si="1"/>
        <v>9588474</v>
      </c>
      <c r="AA30" s="55">
        <f t="shared" si="14"/>
        <v>9588474</v>
      </c>
      <c r="AB30" s="27"/>
      <c r="AC30" s="27"/>
      <c r="AD30" s="27"/>
      <c r="AE30" s="14"/>
      <c r="AF30" s="14"/>
    </row>
    <row r="31" spans="2:32" x14ac:dyDescent="0.2">
      <c r="B31" s="76">
        <v>19</v>
      </c>
      <c r="C31" s="79" t="s">
        <v>52</v>
      </c>
      <c r="D31" s="10" t="s">
        <v>38</v>
      </c>
      <c r="E31" s="66">
        <v>110</v>
      </c>
      <c r="F31" s="66">
        <v>90000</v>
      </c>
      <c r="G31" s="65">
        <f t="shared" si="2"/>
        <v>9900000</v>
      </c>
      <c r="H31" s="66">
        <v>86853</v>
      </c>
      <c r="I31" s="65">
        <f t="shared" si="3"/>
        <v>9553830</v>
      </c>
      <c r="J31" s="66">
        <v>85000</v>
      </c>
      <c r="K31" s="65">
        <f t="shared" si="4"/>
        <v>9350000</v>
      </c>
      <c r="L31" s="66">
        <v>101000</v>
      </c>
      <c r="M31" s="65">
        <f t="shared" si="5"/>
        <v>11110000</v>
      </c>
      <c r="N31" s="43">
        <v>27859</v>
      </c>
      <c r="O31" s="54">
        <f t="shared" si="0"/>
        <v>29308</v>
      </c>
      <c r="P31" s="54">
        <v>64711</v>
      </c>
      <c r="Q31" s="54">
        <f t="shared" si="6"/>
        <v>68076</v>
      </c>
      <c r="R31" s="47">
        <f t="shared" si="7"/>
        <v>48692</v>
      </c>
      <c r="S31" s="47">
        <f t="shared" si="8"/>
        <v>48692</v>
      </c>
      <c r="T31" s="48">
        <f t="shared" si="9"/>
        <v>44667</v>
      </c>
      <c r="U31" s="67">
        <f t="shared" si="10"/>
        <v>46277</v>
      </c>
      <c r="V31" s="46" t="s">
        <v>13</v>
      </c>
      <c r="W31" s="20">
        <f t="shared" si="11"/>
        <v>46277</v>
      </c>
      <c r="X31" s="54">
        <f t="shared" si="12"/>
        <v>38888</v>
      </c>
      <c r="Y31" s="54">
        <f t="shared" si="13"/>
        <v>46277</v>
      </c>
      <c r="Z31" s="55">
        <f t="shared" si="1"/>
        <v>5090470</v>
      </c>
      <c r="AA31" s="55">
        <f t="shared" si="14"/>
        <v>5090470</v>
      </c>
      <c r="AB31" s="27"/>
      <c r="AC31" s="27"/>
      <c r="AD31" s="27"/>
      <c r="AE31" s="14"/>
      <c r="AF31" s="14"/>
    </row>
    <row r="32" spans="2:32" x14ac:dyDescent="0.2">
      <c r="B32" s="76">
        <v>20</v>
      </c>
      <c r="C32" s="79" t="s">
        <v>53</v>
      </c>
      <c r="D32" s="10" t="s">
        <v>32</v>
      </c>
      <c r="E32" s="66">
        <v>34</v>
      </c>
      <c r="F32" s="66">
        <v>75000</v>
      </c>
      <c r="G32" s="65">
        <f t="shared" si="2"/>
        <v>2550000</v>
      </c>
      <c r="H32" s="66">
        <v>290918</v>
      </c>
      <c r="I32" s="65">
        <f t="shared" si="3"/>
        <v>9891212</v>
      </c>
      <c r="J32" s="66">
        <v>65000</v>
      </c>
      <c r="K32" s="65">
        <f t="shared" si="4"/>
        <v>2210000</v>
      </c>
      <c r="L32" s="66">
        <v>98000</v>
      </c>
      <c r="M32" s="65">
        <f t="shared" si="5"/>
        <v>3332000</v>
      </c>
      <c r="N32" s="43">
        <v>31504</v>
      </c>
      <c r="O32" s="54">
        <f t="shared" si="0"/>
        <v>33142</v>
      </c>
      <c r="P32" s="54">
        <v>71928</v>
      </c>
      <c r="Q32" s="54">
        <f t="shared" si="6"/>
        <v>75668</v>
      </c>
      <c r="R32" s="47">
        <f t="shared" si="7"/>
        <v>54405</v>
      </c>
      <c r="S32" s="47">
        <f t="shared" si="8"/>
        <v>54405</v>
      </c>
      <c r="T32" s="48">
        <f t="shared" si="9"/>
        <v>50078</v>
      </c>
      <c r="U32" s="67">
        <f t="shared" si="10"/>
        <v>51808.800000000003</v>
      </c>
      <c r="V32" s="46" t="s">
        <v>13</v>
      </c>
      <c r="W32" s="20">
        <f t="shared" si="11"/>
        <v>51809</v>
      </c>
      <c r="X32" s="54">
        <f t="shared" si="12"/>
        <v>43537</v>
      </c>
      <c r="Y32" s="54">
        <f t="shared" si="13"/>
        <v>51809</v>
      </c>
      <c r="Z32" s="55">
        <f t="shared" si="1"/>
        <v>1761506</v>
      </c>
      <c r="AA32" s="55">
        <f t="shared" si="14"/>
        <v>1761506</v>
      </c>
      <c r="AB32" s="27"/>
      <c r="AC32" s="27"/>
      <c r="AD32" s="27"/>
      <c r="AE32" s="14"/>
      <c r="AF32" s="14"/>
    </row>
    <row r="33" spans="2:32" x14ac:dyDescent="0.2">
      <c r="B33" s="76">
        <v>21</v>
      </c>
      <c r="C33" s="79" t="s">
        <v>54</v>
      </c>
      <c r="D33" s="10" t="s">
        <v>32</v>
      </c>
      <c r="E33" s="66">
        <v>48</v>
      </c>
      <c r="F33" s="66">
        <v>780000</v>
      </c>
      <c r="G33" s="65">
        <f t="shared" si="2"/>
        <v>37440000</v>
      </c>
      <c r="H33" s="66">
        <v>1139922</v>
      </c>
      <c r="I33" s="65">
        <f t="shared" si="3"/>
        <v>54716256</v>
      </c>
      <c r="J33" s="66">
        <v>750000</v>
      </c>
      <c r="K33" s="65">
        <f t="shared" si="4"/>
        <v>36000000</v>
      </c>
      <c r="L33" s="66">
        <v>340000</v>
      </c>
      <c r="M33" s="65">
        <f t="shared" si="5"/>
        <v>16320000</v>
      </c>
      <c r="N33" s="43">
        <v>90328</v>
      </c>
      <c r="O33" s="54">
        <f t="shared" si="0"/>
        <v>95025</v>
      </c>
      <c r="P33" s="54">
        <v>209969</v>
      </c>
      <c r="Q33" s="54">
        <f t="shared" si="6"/>
        <v>220887</v>
      </c>
      <c r="R33" s="47">
        <f t="shared" si="7"/>
        <v>157956</v>
      </c>
      <c r="S33" s="47">
        <f t="shared" si="8"/>
        <v>157956</v>
      </c>
      <c r="T33" s="48">
        <f t="shared" si="9"/>
        <v>144879</v>
      </c>
      <c r="U33" s="67">
        <f t="shared" si="10"/>
        <v>150109.79999999999</v>
      </c>
      <c r="V33" s="46" t="s">
        <v>13</v>
      </c>
      <c r="W33" s="20">
        <f t="shared" si="11"/>
        <v>150110</v>
      </c>
      <c r="X33" s="54">
        <f t="shared" si="12"/>
        <v>126143</v>
      </c>
      <c r="Y33" s="54">
        <f t="shared" si="13"/>
        <v>150110</v>
      </c>
      <c r="Z33" s="55">
        <f t="shared" si="1"/>
        <v>7205280</v>
      </c>
      <c r="AA33" s="55">
        <f t="shared" si="14"/>
        <v>7205280</v>
      </c>
      <c r="AB33" s="27"/>
      <c r="AC33" s="27"/>
      <c r="AD33" s="27"/>
      <c r="AE33" s="14"/>
      <c r="AF33" s="14"/>
    </row>
    <row r="34" spans="2:32" x14ac:dyDescent="0.2">
      <c r="B34" s="76">
        <v>22</v>
      </c>
      <c r="C34" s="79" t="s">
        <v>55</v>
      </c>
      <c r="D34" s="10" t="s">
        <v>32</v>
      </c>
      <c r="E34" s="66">
        <v>4330</v>
      </c>
      <c r="F34" s="66">
        <v>3500</v>
      </c>
      <c r="G34" s="65">
        <f t="shared" si="2"/>
        <v>15155000</v>
      </c>
      <c r="H34" s="66">
        <v>2950</v>
      </c>
      <c r="I34" s="65">
        <f t="shared" si="3"/>
        <v>12773500</v>
      </c>
      <c r="J34" s="66">
        <v>3500</v>
      </c>
      <c r="K34" s="65">
        <f t="shared" si="4"/>
        <v>15155000</v>
      </c>
      <c r="L34" s="66">
        <v>4500</v>
      </c>
      <c r="M34" s="65">
        <f t="shared" si="5"/>
        <v>19485000</v>
      </c>
      <c r="N34" s="43">
        <v>1350</v>
      </c>
      <c r="O34" s="54">
        <f t="shared" si="0"/>
        <v>1420</v>
      </c>
      <c r="P34" s="54">
        <v>3106</v>
      </c>
      <c r="Q34" s="54">
        <f t="shared" si="6"/>
        <v>3268</v>
      </c>
      <c r="R34" s="47">
        <f t="shared" si="7"/>
        <v>2344</v>
      </c>
      <c r="S34" s="47">
        <f t="shared" si="8"/>
        <v>2344</v>
      </c>
      <c r="T34" s="48">
        <f t="shared" si="9"/>
        <v>2154</v>
      </c>
      <c r="U34" s="67">
        <f t="shared" si="10"/>
        <v>2230</v>
      </c>
      <c r="V34" s="46" t="s">
        <v>13</v>
      </c>
      <c r="W34" s="20">
        <f t="shared" si="11"/>
        <v>2230</v>
      </c>
      <c r="X34" s="54">
        <f t="shared" si="12"/>
        <v>1874</v>
      </c>
      <c r="Y34" s="54">
        <f t="shared" si="13"/>
        <v>2230</v>
      </c>
      <c r="Z34" s="55">
        <f t="shared" si="1"/>
        <v>9655900</v>
      </c>
      <c r="AA34" s="55">
        <f t="shared" si="14"/>
        <v>9655900</v>
      </c>
      <c r="AB34" s="27"/>
      <c r="AC34" s="27"/>
      <c r="AD34" s="27"/>
      <c r="AE34" s="14"/>
      <c r="AF34" s="14"/>
    </row>
    <row r="35" spans="2:32" x14ac:dyDescent="0.2">
      <c r="B35" s="76">
        <v>23</v>
      </c>
      <c r="C35" s="79" t="s">
        <v>56</v>
      </c>
      <c r="D35" s="10" t="s">
        <v>32</v>
      </c>
      <c r="E35" s="66">
        <v>34</v>
      </c>
      <c r="F35" s="66">
        <v>120000</v>
      </c>
      <c r="G35" s="65">
        <f t="shared" si="2"/>
        <v>4080000</v>
      </c>
      <c r="H35" s="66">
        <v>168343</v>
      </c>
      <c r="I35" s="65">
        <f t="shared" si="3"/>
        <v>5723662</v>
      </c>
      <c r="J35" s="66">
        <v>90000</v>
      </c>
      <c r="K35" s="65">
        <f t="shared" si="4"/>
        <v>3060000</v>
      </c>
      <c r="L35" s="66">
        <v>160000</v>
      </c>
      <c r="M35" s="65">
        <f t="shared" si="5"/>
        <v>5440000</v>
      </c>
      <c r="N35" s="43">
        <v>59314</v>
      </c>
      <c r="O35" s="54">
        <f t="shared" si="0"/>
        <v>62398</v>
      </c>
      <c r="P35" s="54">
        <v>137856</v>
      </c>
      <c r="Q35" s="54">
        <f t="shared" si="6"/>
        <v>145025</v>
      </c>
      <c r="R35" s="47">
        <f t="shared" si="7"/>
        <v>103712</v>
      </c>
      <c r="S35" s="47">
        <f t="shared" si="8"/>
        <v>103712</v>
      </c>
      <c r="T35" s="48">
        <f t="shared" si="9"/>
        <v>95128</v>
      </c>
      <c r="U35" s="67">
        <f t="shared" si="10"/>
        <v>98561.600000000006</v>
      </c>
      <c r="V35" s="46" t="s">
        <v>13</v>
      </c>
      <c r="W35" s="20">
        <f t="shared" si="11"/>
        <v>98562</v>
      </c>
      <c r="X35" s="54">
        <f t="shared" si="12"/>
        <v>82825</v>
      </c>
      <c r="Y35" s="54">
        <f t="shared" si="13"/>
        <v>98562</v>
      </c>
      <c r="Z35" s="55">
        <f t="shared" si="1"/>
        <v>3351108</v>
      </c>
      <c r="AA35" s="55">
        <f t="shared" si="14"/>
        <v>3351108</v>
      </c>
      <c r="AB35" s="27"/>
      <c r="AC35" s="27"/>
      <c r="AD35" s="27"/>
      <c r="AE35" s="14"/>
      <c r="AF35" s="14"/>
    </row>
    <row r="36" spans="2:32" ht="20" x14ac:dyDescent="0.2">
      <c r="B36" s="76">
        <v>24</v>
      </c>
      <c r="C36" s="79" t="s">
        <v>57</v>
      </c>
      <c r="D36" s="10" t="s">
        <v>50</v>
      </c>
      <c r="E36" s="66">
        <v>126</v>
      </c>
      <c r="F36" s="66">
        <v>25000</v>
      </c>
      <c r="G36" s="65">
        <f t="shared" si="2"/>
        <v>3150000</v>
      </c>
      <c r="H36" s="66">
        <v>27878</v>
      </c>
      <c r="I36" s="65">
        <f t="shared" si="3"/>
        <v>3512628</v>
      </c>
      <c r="J36" s="66">
        <v>18000</v>
      </c>
      <c r="K36" s="65">
        <f t="shared" si="4"/>
        <v>2268000</v>
      </c>
      <c r="L36" s="66">
        <v>21000</v>
      </c>
      <c r="M36" s="65">
        <f t="shared" si="5"/>
        <v>2646000</v>
      </c>
      <c r="N36" s="43">
        <v>5770</v>
      </c>
      <c r="O36" s="54">
        <f t="shared" si="0"/>
        <v>6070</v>
      </c>
      <c r="P36" s="54">
        <v>13308</v>
      </c>
      <c r="Q36" s="54">
        <f t="shared" si="6"/>
        <v>14000</v>
      </c>
      <c r="R36" s="47">
        <f t="shared" si="7"/>
        <v>10035</v>
      </c>
      <c r="S36" s="47">
        <f t="shared" si="8"/>
        <v>10035</v>
      </c>
      <c r="T36" s="48">
        <f t="shared" si="9"/>
        <v>9218</v>
      </c>
      <c r="U36" s="67">
        <f t="shared" si="10"/>
        <v>9544.7999999999993</v>
      </c>
      <c r="V36" s="46" t="s">
        <v>13</v>
      </c>
      <c r="W36" s="20">
        <f t="shared" si="11"/>
        <v>9545</v>
      </c>
      <c r="X36" s="54">
        <f t="shared" si="12"/>
        <v>8021</v>
      </c>
      <c r="Y36" s="54">
        <f t="shared" si="13"/>
        <v>9545</v>
      </c>
      <c r="Z36" s="55">
        <f t="shared" si="1"/>
        <v>1202670</v>
      </c>
      <c r="AA36" s="55">
        <f t="shared" si="14"/>
        <v>1202670</v>
      </c>
      <c r="AB36" s="27"/>
      <c r="AC36" s="27"/>
      <c r="AD36" s="27"/>
      <c r="AE36" s="14"/>
      <c r="AF36" s="14"/>
    </row>
    <row r="37" spans="2:32" x14ac:dyDescent="0.2">
      <c r="B37" s="76">
        <v>25</v>
      </c>
      <c r="C37" s="79" t="s">
        <v>58</v>
      </c>
      <c r="D37" s="10" t="s">
        <v>32</v>
      </c>
      <c r="E37" s="66">
        <v>2802</v>
      </c>
      <c r="F37" s="66">
        <v>28000</v>
      </c>
      <c r="G37" s="65">
        <f t="shared" si="2"/>
        <v>78456000</v>
      </c>
      <c r="H37" s="66">
        <v>7837</v>
      </c>
      <c r="I37" s="65">
        <f t="shared" si="3"/>
        <v>21959274</v>
      </c>
      <c r="J37" s="66">
        <v>25000</v>
      </c>
      <c r="K37" s="65">
        <f t="shared" si="4"/>
        <v>70050000</v>
      </c>
      <c r="L37" s="66">
        <v>17500</v>
      </c>
      <c r="M37" s="65">
        <f t="shared" si="5"/>
        <v>49035000</v>
      </c>
      <c r="N37" s="43">
        <v>5925</v>
      </c>
      <c r="O37" s="54">
        <f t="shared" si="0"/>
        <v>6233</v>
      </c>
      <c r="P37" s="54">
        <v>13677</v>
      </c>
      <c r="Q37" s="54">
        <f t="shared" si="6"/>
        <v>14388</v>
      </c>
      <c r="R37" s="47">
        <f t="shared" si="7"/>
        <v>10311</v>
      </c>
      <c r="S37" s="47">
        <f t="shared" si="8"/>
        <v>10311</v>
      </c>
      <c r="T37" s="48">
        <f t="shared" si="9"/>
        <v>9470</v>
      </c>
      <c r="U37" s="67">
        <f t="shared" si="10"/>
        <v>9806.4</v>
      </c>
      <c r="V37" s="46" t="s">
        <v>13</v>
      </c>
      <c r="W37" s="20">
        <f t="shared" si="11"/>
        <v>9806</v>
      </c>
      <c r="X37" s="54">
        <f t="shared" si="12"/>
        <v>8240</v>
      </c>
      <c r="Y37" s="54">
        <f t="shared" si="13"/>
        <v>9806</v>
      </c>
      <c r="Z37" s="55">
        <f t="shared" si="1"/>
        <v>27476412</v>
      </c>
      <c r="AA37" s="55">
        <f t="shared" si="14"/>
        <v>27476412</v>
      </c>
      <c r="AB37" s="27"/>
      <c r="AC37" s="27"/>
      <c r="AD37" s="27"/>
      <c r="AE37" s="14"/>
      <c r="AF37" s="14"/>
    </row>
    <row r="38" spans="2:32" x14ac:dyDescent="0.2">
      <c r="B38" s="76">
        <v>26</v>
      </c>
      <c r="C38" s="79" t="s">
        <v>59</v>
      </c>
      <c r="D38" s="10" t="s">
        <v>32</v>
      </c>
      <c r="E38" s="66">
        <v>183</v>
      </c>
      <c r="F38" s="66">
        <v>45000</v>
      </c>
      <c r="G38" s="65">
        <f t="shared" si="2"/>
        <v>8235000</v>
      </c>
      <c r="H38" s="66">
        <v>14249</v>
      </c>
      <c r="I38" s="65">
        <f t="shared" si="3"/>
        <v>2607567</v>
      </c>
      <c r="J38" s="66">
        <v>30000</v>
      </c>
      <c r="K38" s="65">
        <f t="shared" si="4"/>
        <v>5490000</v>
      </c>
      <c r="L38" s="66">
        <v>29000</v>
      </c>
      <c r="M38" s="65">
        <f t="shared" si="5"/>
        <v>5307000</v>
      </c>
      <c r="N38" s="43">
        <v>6583</v>
      </c>
      <c r="O38" s="54">
        <f t="shared" si="0"/>
        <v>6925</v>
      </c>
      <c r="P38" s="54">
        <v>15257</v>
      </c>
      <c r="Q38" s="54">
        <f t="shared" si="6"/>
        <v>16050</v>
      </c>
      <c r="R38" s="47">
        <f t="shared" si="7"/>
        <v>11488</v>
      </c>
      <c r="S38" s="47">
        <f t="shared" si="8"/>
        <v>11488</v>
      </c>
      <c r="T38" s="48">
        <f t="shared" si="9"/>
        <v>10543</v>
      </c>
      <c r="U38" s="67">
        <f t="shared" si="10"/>
        <v>10921</v>
      </c>
      <c r="V38" s="46" t="s">
        <v>13</v>
      </c>
      <c r="W38" s="20">
        <f t="shared" si="11"/>
        <v>10921</v>
      </c>
      <c r="X38" s="54">
        <f t="shared" si="12"/>
        <v>9177</v>
      </c>
      <c r="Y38" s="54">
        <f t="shared" si="13"/>
        <v>10921</v>
      </c>
      <c r="Z38" s="55">
        <f t="shared" si="1"/>
        <v>1998543</v>
      </c>
      <c r="AA38" s="55">
        <f t="shared" si="14"/>
        <v>1998543</v>
      </c>
      <c r="AB38" s="27"/>
      <c r="AC38" s="27"/>
      <c r="AD38" s="27"/>
      <c r="AE38" s="14"/>
      <c r="AF38" s="14"/>
    </row>
    <row r="39" spans="2:32" x14ac:dyDescent="0.2">
      <c r="B39" s="76">
        <v>27</v>
      </c>
      <c r="C39" s="79" t="s">
        <v>60</v>
      </c>
      <c r="D39" s="10" t="s">
        <v>32</v>
      </c>
      <c r="E39" s="66">
        <v>363</v>
      </c>
      <c r="F39" s="66">
        <v>35000</v>
      </c>
      <c r="G39" s="65">
        <f t="shared" si="2"/>
        <v>12705000</v>
      </c>
      <c r="H39" s="66">
        <v>11874</v>
      </c>
      <c r="I39" s="65">
        <f t="shared" si="3"/>
        <v>4310262</v>
      </c>
      <c r="J39" s="66">
        <v>25000</v>
      </c>
      <c r="K39" s="65">
        <f t="shared" si="4"/>
        <v>9075000</v>
      </c>
      <c r="L39" s="66">
        <v>26000</v>
      </c>
      <c r="M39" s="65">
        <f t="shared" si="5"/>
        <v>9438000</v>
      </c>
      <c r="N39" s="43">
        <v>5858</v>
      </c>
      <c r="O39" s="54">
        <f t="shared" si="0"/>
        <v>6163</v>
      </c>
      <c r="P39" s="54">
        <v>13547</v>
      </c>
      <c r="Q39" s="54">
        <f t="shared" si="6"/>
        <v>14251</v>
      </c>
      <c r="R39" s="47">
        <f t="shared" si="7"/>
        <v>10207</v>
      </c>
      <c r="S39" s="47">
        <f t="shared" si="8"/>
        <v>10207</v>
      </c>
      <c r="T39" s="48">
        <f t="shared" si="9"/>
        <v>9372</v>
      </c>
      <c r="U39" s="67">
        <f t="shared" si="10"/>
        <v>9706</v>
      </c>
      <c r="V39" s="46" t="s">
        <v>13</v>
      </c>
      <c r="W39" s="20">
        <f t="shared" si="11"/>
        <v>9706</v>
      </c>
      <c r="X39" s="54">
        <f t="shared" si="12"/>
        <v>8156</v>
      </c>
      <c r="Y39" s="54">
        <f t="shared" si="13"/>
        <v>9706</v>
      </c>
      <c r="Z39" s="55">
        <f t="shared" si="1"/>
        <v>3523278</v>
      </c>
      <c r="AA39" s="55">
        <f t="shared" si="14"/>
        <v>3523278</v>
      </c>
      <c r="AB39" s="27"/>
      <c r="AC39" s="27"/>
      <c r="AD39" s="27"/>
      <c r="AE39" s="14"/>
      <c r="AF39" s="14"/>
    </row>
    <row r="40" spans="2:32" ht="20" x14ac:dyDescent="0.2">
      <c r="B40" s="76">
        <v>28</v>
      </c>
      <c r="C40" s="79" t="s">
        <v>61</v>
      </c>
      <c r="D40" s="10" t="s">
        <v>32</v>
      </c>
      <c r="E40" s="66">
        <v>1405</v>
      </c>
      <c r="F40" s="66">
        <v>28000</v>
      </c>
      <c r="G40" s="65">
        <f t="shared" si="2"/>
        <v>39340000</v>
      </c>
      <c r="H40" s="66">
        <v>49872</v>
      </c>
      <c r="I40" s="65">
        <f t="shared" si="3"/>
        <v>70070160</v>
      </c>
      <c r="J40" s="66">
        <v>20000</v>
      </c>
      <c r="K40" s="65">
        <f t="shared" si="4"/>
        <v>28100000</v>
      </c>
      <c r="L40" s="66">
        <v>21500</v>
      </c>
      <c r="M40" s="65">
        <f t="shared" si="5"/>
        <v>30207500</v>
      </c>
      <c r="N40" s="43">
        <v>7890</v>
      </c>
      <c r="O40" s="54">
        <f t="shared" si="0"/>
        <v>8300</v>
      </c>
      <c r="P40" s="54">
        <v>18294</v>
      </c>
      <c r="Q40" s="54">
        <f t="shared" si="6"/>
        <v>19245</v>
      </c>
      <c r="R40" s="47">
        <f t="shared" si="7"/>
        <v>13773</v>
      </c>
      <c r="S40" s="47">
        <f t="shared" si="8"/>
        <v>13773</v>
      </c>
      <c r="T40" s="48">
        <f t="shared" si="9"/>
        <v>12639</v>
      </c>
      <c r="U40" s="67">
        <f t="shared" si="10"/>
        <v>13092.6</v>
      </c>
      <c r="V40" s="46" t="s">
        <v>13</v>
      </c>
      <c r="W40" s="20">
        <f t="shared" si="11"/>
        <v>13093</v>
      </c>
      <c r="X40" s="54">
        <f t="shared" si="12"/>
        <v>11003</v>
      </c>
      <c r="Y40" s="54">
        <f t="shared" si="13"/>
        <v>13093</v>
      </c>
      <c r="Z40" s="55">
        <f t="shared" si="1"/>
        <v>18395665</v>
      </c>
      <c r="AA40" s="55">
        <f t="shared" si="14"/>
        <v>18395665</v>
      </c>
      <c r="AB40" s="27"/>
      <c r="AC40" s="27"/>
      <c r="AD40" s="27"/>
      <c r="AE40" s="14"/>
      <c r="AF40" s="14"/>
    </row>
    <row r="41" spans="2:32" x14ac:dyDescent="0.2">
      <c r="B41" s="76">
        <v>29</v>
      </c>
      <c r="C41" s="79" t="s">
        <v>62</v>
      </c>
      <c r="D41" s="10" t="s">
        <v>32</v>
      </c>
      <c r="E41" s="66">
        <v>345</v>
      </c>
      <c r="F41" s="66">
        <v>65000</v>
      </c>
      <c r="G41" s="65">
        <f t="shared" si="2"/>
        <v>22425000</v>
      </c>
      <c r="H41" s="66">
        <v>17424</v>
      </c>
      <c r="I41" s="65">
        <f t="shared" si="3"/>
        <v>6011280</v>
      </c>
      <c r="J41" s="66">
        <v>45000</v>
      </c>
      <c r="K41" s="65">
        <f t="shared" si="4"/>
        <v>15525000</v>
      </c>
      <c r="L41" s="66">
        <v>26000</v>
      </c>
      <c r="M41" s="65">
        <f t="shared" si="5"/>
        <v>8970000</v>
      </c>
      <c r="N41" s="43">
        <v>9152</v>
      </c>
      <c r="O41" s="54">
        <f t="shared" si="0"/>
        <v>9628</v>
      </c>
      <c r="P41" s="54">
        <v>21217</v>
      </c>
      <c r="Q41" s="54">
        <f t="shared" si="6"/>
        <v>22320</v>
      </c>
      <c r="R41" s="47">
        <f t="shared" si="7"/>
        <v>15974</v>
      </c>
      <c r="S41" s="47">
        <f t="shared" si="8"/>
        <v>15974</v>
      </c>
      <c r="T41" s="48">
        <f t="shared" si="9"/>
        <v>14659</v>
      </c>
      <c r="U41" s="67">
        <f t="shared" si="10"/>
        <v>15185</v>
      </c>
      <c r="V41" s="46" t="s">
        <v>13</v>
      </c>
      <c r="W41" s="20">
        <f t="shared" si="11"/>
        <v>15185</v>
      </c>
      <c r="X41" s="54">
        <f t="shared" si="12"/>
        <v>12761</v>
      </c>
      <c r="Y41" s="54">
        <f t="shared" si="13"/>
        <v>15185</v>
      </c>
      <c r="Z41" s="55">
        <f t="shared" si="1"/>
        <v>5238825</v>
      </c>
      <c r="AA41" s="55">
        <f t="shared" si="14"/>
        <v>5238825</v>
      </c>
      <c r="AB41" s="27"/>
      <c r="AC41" s="27"/>
      <c r="AD41" s="27"/>
      <c r="AE41" s="14"/>
      <c r="AF41" s="14"/>
    </row>
    <row r="42" spans="2:32" ht="20" x14ac:dyDescent="0.2">
      <c r="B42" s="76">
        <v>30</v>
      </c>
      <c r="C42" s="79" t="s">
        <v>63</v>
      </c>
      <c r="D42" s="10" t="s">
        <v>50</v>
      </c>
      <c r="E42" s="66">
        <v>22</v>
      </c>
      <c r="F42" s="66">
        <v>220000</v>
      </c>
      <c r="G42" s="65">
        <f t="shared" si="2"/>
        <v>4840000</v>
      </c>
      <c r="H42" s="66">
        <v>435058</v>
      </c>
      <c r="I42" s="65">
        <f t="shared" si="3"/>
        <v>9571276</v>
      </c>
      <c r="J42" s="66">
        <v>250000</v>
      </c>
      <c r="K42" s="65">
        <f t="shared" si="4"/>
        <v>5500000</v>
      </c>
      <c r="L42" s="66">
        <v>210000</v>
      </c>
      <c r="M42" s="65">
        <f t="shared" si="5"/>
        <v>4620000</v>
      </c>
      <c r="N42" s="43">
        <v>49876</v>
      </c>
      <c r="O42" s="54">
        <f t="shared" si="0"/>
        <v>52470</v>
      </c>
      <c r="P42" s="54">
        <v>115921</v>
      </c>
      <c r="Q42" s="54">
        <f t="shared" si="6"/>
        <v>121949</v>
      </c>
      <c r="R42" s="47">
        <f t="shared" si="7"/>
        <v>87210</v>
      </c>
      <c r="S42" s="47">
        <f t="shared" si="8"/>
        <v>87210</v>
      </c>
      <c r="T42" s="48">
        <f t="shared" si="9"/>
        <v>79992</v>
      </c>
      <c r="U42" s="67">
        <f t="shared" si="10"/>
        <v>82879.199999999997</v>
      </c>
      <c r="V42" s="46" t="s">
        <v>13</v>
      </c>
      <c r="W42" s="20">
        <f t="shared" si="11"/>
        <v>82879</v>
      </c>
      <c r="X42" s="54">
        <f t="shared" si="12"/>
        <v>69646</v>
      </c>
      <c r="Y42" s="54">
        <f t="shared" si="13"/>
        <v>82879</v>
      </c>
      <c r="Z42" s="55">
        <f t="shared" si="1"/>
        <v>1823338</v>
      </c>
      <c r="AA42" s="55">
        <f t="shared" si="14"/>
        <v>1823338</v>
      </c>
      <c r="AB42" s="27"/>
      <c r="AC42" s="27"/>
      <c r="AD42" s="27"/>
      <c r="AE42" s="14"/>
      <c r="AF42" s="14"/>
    </row>
    <row r="43" spans="2:32" x14ac:dyDescent="0.2">
      <c r="B43" s="76">
        <v>31</v>
      </c>
      <c r="C43" s="79" t="s">
        <v>64</v>
      </c>
      <c r="D43" s="10" t="s">
        <v>32</v>
      </c>
      <c r="E43" s="66">
        <v>21</v>
      </c>
      <c r="F43" s="66">
        <v>280000</v>
      </c>
      <c r="G43" s="65">
        <f t="shared" si="2"/>
        <v>5880000</v>
      </c>
      <c r="H43" s="66">
        <v>402535</v>
      </c>
      <c r="I43" s="65">
        <f t="shared" si="3"/>
        <v>8453235</v>
      </c>
      <c r="J43" s="66">
        <v>320000</v>
      </c>
      <c r="K43" s="65">
        <f t="shared" si="4"/>
        <v>6720000</v>
      </c>
      <c r="L43" s="66">
        <v>180000</v>
      </c>
      <c r="M43" s="65">
        <f t="shared" si="5"/>
        <v>3780000</v>
      </c>
      <c r="N43" s="43">
        <v>64112</v>
      </c>
      <c r="O43" s="54">
        <f t="shared" si="0"/>
        <v>67446</v>
      </c>
      <c r="P43" s="54">
        <v>149076</v>
      </c>
      <c r="Q43" s="54">
        <f t="shared" si="6"/>
        <v>156828</v>
      </c>
      <c r="R43" s="47">
        <f t="shared" si="7"/>
        <v>112137</v>
      </c>
      <c r="S43" s="47">
        <f t="shared" si="8"/>
        <v>112137</v>
      </c>
      <c r="T43" s="48">
        <f t="shared" si="9"/>
        <v>102847</v>
      </c>
      <c r="U43" s="67">
        <f t="shared" si="10"/>
        <v>106563</v>
      </c>
      <c r="V43" s="46" t="s">
        <v>13</v>
      </c>
      <c r="W43" s="20">
        <f t="shared" si="11"/>
        <v>106563</v>
      </c>
      <c r="X43" s="54">
        <f t="shared" si="12"/>
        <v>89549</v>
      </c>
      <c r="Y43" s="54">
        <f t="shared" si="13"/>
        <v>106563</v>
      </c>
      <c r="Z43" s="55">
        <f t="shared" si="1"/>
        <v>2237823</v>
      </c>
      <c r="AA43" s="55">
        <f t="shared" si="14"/>
        <v>2237823</v>
      </c>
      <c r="AB43" s="27"/>
      <c r="AC43" s="27"/>
      <c r="AD43" s="27"/>
      <c r="AE43" s="14"/>
      <c r="AF43" s="14"/>
    </row>
    <row r="44" spans="2:32" x14ac:dyDescent="0.2">
      <c r="B44" s="76">
        <v>32</v>
      </c>
      <c r="C44" s="79" t="s">
        <v>65</v>
      </c>
      <c r="D44" s="10" t="s">
        <v>32</v>
      </c>
      <c r="E44" s="66">
        <v>1080</v>
      </c>
      <c r="F44" s="66">
        <v>35000</v>
      </c>
      <c r="G44" s="65">
        <f t="shared" si="2"/>
        <v>37800000</v>
      </c>
      <c r="H44" s="66">
        <v>56759</v>
      </c>
      <c r="I44" s="65">
        <f t="shared" si="3"/>
        <v>61299720</v>
      </c>
      <c r="J44" s="66">
        <v>35000</v>
      </c>
      <c r="K44" s="65">
        <f t="shared" si="4"/>
        <v>37800000</v>
      </c>
      <c r="L44" s="66">
        <v>25000</v>
      </c>
      <c r="M44" s="65">
        <f t="shared" si="5"/>
        <v>27000000</v>
      </c>
      <c r="N44" s="43">
        <v>8389</v>
      </c>
      <c r="O44" s="54">
        <f t="shared" si="0"/>
        <v>8825</v>
      </c>
      <c r="P44" s="54">
        <v>19424</v>
      </c>
      <c r="Q44" s="54">
        <f t="shared" si="6"/>
        <v>20434</v>
      </c>
      <c r="R44" s="47">
        <f t="shared" si="7"/>
        <v>14630</v>
      </c>
      <c r="S44" s="47">
        <f t="shared" si="8"/>
        <v>14630</v>
      </c>
      <c r="T44" s="48">
        <f t="shared" si="9"/>
        <v>13429</v>
      </c>
      <c r="U44" s="67">
        <f t="shared" si="10"/>
        <v>13909.4</v>
      </c>
      <c r="V44" s="46" t="s">
        <v>13</v>
      </c>
      <c r="W44" s="20">
        <f t="shared" si="11"/>
        <v>13909</v>
      </c>
      <c r="X44" s="54">
        <f t="shared" si="12"/>
        <v>11688</v>
      </c>
      <c r="Y44" s="54">
        <f t="shared" si="13"/>
        <v>13909</v>
      </c>
      <c r="Z44" s="55">
        <f t="shared" si="1"/>
        <v>15021720</v>
      </c>
      <c r="AA44" s="55">
        <f t="shared" si="14"/>
        <v>15021720</v>
      </c>
      <c r="AB44" s="27"/>
      <c r="AC44" s="27"/>
      <c r="AD44" s="27"/>
      <c r="AE44" s="14"/>
      <c r="AF44" s="14"/>
    </row>
    <row r="45" spans="2:32" x14ac:dyDescent="0.2">
      <c r="B45" s="76">
        <v>33</v>
      </c>
      <c r="C45" s="79" t="s">
        <v>66</v>
      </c>
      <c r="D45" s="10" t="s">
        <v>32</v>
      </c>
      <c r="E45" s="66">
        <v>437</v>
      </c>
      <c r="F45" s="66">
        <v>90000</v>
      </c>
      <c r="G45" s="65">
        <f t="shared" si="2"/>
        <v>39330000</v>
      </c>
      <c r="H45" s="66">
        <v>118742</v>
      </c>
      <c r="I45" s="65">
        <f t="shared" si="3"/>
        <v>51890254</v>
      </c>
      <c r="J45" s="66">
        <v>85000</v>
      </c>
      <c r="K45" s="65">
        <f t="shared" si="4"/>
        <v>37145000</v>
      </c>
      <c r="L45" s="66">
        <v>95000</v>
      </c>
      <c r="M45" s="65">
        <f t="shared" si="5"/>
        <v>41515000</v>
      </c>
      <c r="N45" s="43">
        <v>28118</v>
      </c>
      <c r="O45" s="54">
        <f t="shared" si="0"/>
        <v>29580</v>
      </c>
      <c r="P45" s="54">
        <v>65347</v>
      </c>
      <c r="Q45" s="54">
        <f t="shared" si="6"/>
        <v>68745</v>
      </c>
      <c r="R45" s="47">
        <f t="shared" si="7"/>
        <v>49163</v>
      </c>
      <c r="S45" s="47">
        <f t="shared" si="8"/>
        <v>49163</v>
      </c>
      <c r="T45" s="48">
        <f t="shared" si="9"/>
        <v>45094</v>
      </c>
      <c r="U45" s="67">
        <f t="shared" si="10"/>
        <v>46721.599999999999</v>
      </c>
      <c r="V45" s="46" t="s">
        <v>13</v>
      </c>
      <c r="W45" s="20">
        <f t="shared" si="11"/>
        <v>46722</v>
      </c>
      <c r="X45" s="54">
        <f t="shared" si="12"/>
        <v>39262</v>
      </c>
      <c r="Y45" s="54">
        <f t="shared" si="13"/>
        <v>46722</v>
      </c>
      <c r="Z45" s="55">
        <f t="shared" si="1"/>
        <v>20417514</v>
      </c>
      <c r="AA45" s="55">
        <f t="shared" si="14"/>
        <v>20417514</v>
      </c>
      <c r="AB45" s="27"/>
      <c r="AC45" s="27"/>
      <c r="AD45" s="27"/>
      <c r="AE45" s="14"/>
      <c r="AF45" s="14"/>
    </row>
    <row r="46" spans="2:32" x14ac:dyDescent="0.2">
      <c r="B46" s="76">
        <v>34</v>
      </c>
      <c r="C46" s="79" t="s">
        <v>67</v>
      </c>
      <c r="D46" s="10" t="s">
        <v>32</v>
      </c>
      <c r="E46" s="66">
        <v>3390</v>
      </c>
      <c r="F46" s="66">
        <v>9000</v>
      </c>
      <c r="G46" s="65">
        <f t="shared" si="2"/>
        <v>30510000</v>
      </c>
      <c r="H46" s="66">
        <v>5225</v>
      </c>
      <c r="I46" s="65">
        <f t="shared" si="3"/>
        <v>17712750</v>
      </c>
      <c r="J46" s="66">
        <v>8000</v>
      </c>
      <c r="K46" s="65">
        <f t="shared" si="4"/>
        <v>27120000</v>
      </c>
      <c r="L46" s="66">
        <v>9800</v>
      </c>
      <c r="M46" s="65">
        <f t="shared" si="5"/>
        <v>33222000</v>
      </c>
      <c r="N46" s="43">
        <v>2019</v>
      </c>
      <c r="O46" s="54">
        <f t="shared" si="0"/>
        <v>2124</v>
      </c>
      <c r="P46" s="54">
        <v>4679</v>
      </c>
      <c r="Q46" s="54">
        <f t="shared" si="6"/>
        <v>4922</v>
      </c>
      <c r="R46" s="47">
        <f t="shared" si="7"/>
        <v>3523</v>
      </c>
      <c r="S46" s="47">
        <f t="shared" si="8"/>
        <v>3523</v>
      </c>
      <c r="T46" s="48">
        <f t="shared" si="9"/>
        <v>3233</v>
      </c>
      <c r="U46" s="67">
        <f t="shared" si="10"/>
        <v>3349</v>
      </c>
      <c r="V46" s="46" t="s">
        <v>13</v>
      </c>
      <c r="W46" s="20">
        <f t="shared" si="11"/>
        <v>3349</v>
      </c>
      <c r="X46" s="54">
        <f t="shared" si="12"/>
        <v>2814</v>
      </c>
      <c r="Y46" s="54">
        <f t="shared" si="13"/>
        <v>3349</v>
      </c>
      <c r="Z46" s="55">
        <f t="shared" si="1"/>
        <v>11353110</v>
      </c>
      <c r="AA46" s="55">
        <f t="shared" si="14"/>
        <v>11353110</v>
      </c>
      <c r="AB46" s="27"/>
      <c r="AC46" s="27"/>
      <c r="AD46" s="27"/>
      <c r="AE46" s="14"/>
      <c r="AF46" s="14"/>
    </row>
    <row r="47" spans="2:32" x14ac:dyDescent="0.2">
      <c r="B47" s="76">
        <v>35</v>
      </c>
      <c r="C47" s="79" t="s">
        <v>68</v>
      </c>
      <c r="D47" s="10" t="s">
        <v>32</v>
      </c>
      <c r="E47" s="66">
        <v>44</v>
      </c>
      <c r="F47" s="66">
        <v>420000</v>
      </c>
      <c r="G47" s="65">
        <f t="shared" si="2"/>
        <v>18480000</v>
      </c>
      <c r="H47" s="66">
        <v>1543644</v>
      </c>
      <c r="I47" s="65">
        <f t="shared" si="3"/>
        <v>67920336</v>
      </c>
      <c r="J47" s="66">
        <v>400000</v>
      </c>
      <c r="K47" s="65">
        <f t="shared" si="4"/>
        <v>17600000</v>
      </c>
      <c r="L47" s="66">
        <v>450000</v>
      </c>
      <c r="M47" s="65">
        <f t="shared" si="5"/>
        <v>19800000</v>
      </c>
      <c r="N47" s="43">
        <v>158478</v>
      </c>
      <c r="O47" s="54">
        <f t="shared" si="0"/>
        <v>166719</v>
      </c>
      <c r="P47" s="54">
        <v>368494</v>
      </c>
      <c r="Q47" s="54">
        <f t="shared" si="6"/>
        <v>387656</v>
      </c>
      <c r="R47" s="47">
        <f t="shared" si="7"/>
        <v>277188</v>
      </c>
      <c r="S47" s="47">
        <f t="shared" si="8"/>
        <v>277188</v>
      </c>
      <c r="T47" s="48">
        <f t="shared" si="9"/>
        <v>254224</v>
      </c>
      <c r="U47" s="67">
        <f t="shared" si="10"/>
        <v>263409.59999999998</v>
      </c>
      <c r="V47" s="46" t="s">
        <v>13</v>
      </c>
      <c r="W47" s="20">
        <f t="shared" si="11"/>
        <v>263410</v>
      </c>
      <c r="X47" s="54">
        <f t="shared" si="12"/>
        <v>221353</v>
      </c>
      <c r="Y47" s="54">
        <f t="shared" si="13"/>
        <v>263410</v>
      </c>
      <c r="Z47" s="55">
        <f t="shared" si="1"/>
        <v>11590040</v>
      </c>
      <c r="AA47" s="55">
        <f t="shared" si="14"/>
        <v>11590040</v>
      </c>
      <c r="AB47" s="27"/>
      <c r="AC47" s="27"/>
      <c r="AD47" s="27"/>
      <c r="AE47" s="14"/>
      <c r="AF47" s="14"/>
    </row>
    <row r="48" spans="2:32" x14ac:dyDescent="0.2">
      <c r="B48" s="76">
        <v>36</v>
      </c>
      <c r="C48" s="79" t="s">
        <v>69</v>
      </c>
      <c r="D48" s="10" t="s">
        <v>32</v>
      </c>
      <c r="E48" s="66">
        <v>37</v>
      </c>
      <c r="F48" s="66">
        <v>180000</v>
      </c>
      <c r="G48" s="65">
        <f t="shared" si="2"/>
        <v>6660000</v>
      </c>
      <c r="H48" s="66">
        <v>617458</v>
      </c>
      <c r="I48" s="65">
        <f t="shared" si="3"/>
        <v>22845946</v>
      </c>
      <c r="J48" s="66">
        <v>110000</v>
      </c>
      <c r="K48" s="65">
        <f t="shared" si="4"/>
        <v>4070000</v>
      </c>
      <c r="L48" s="66">
        <v>330000</v>
      </c>
      <c r="M48" s="65">
        <f t="shared" si="5"/>
        <v>12210000</v>
      </c>
      <c r="N48" s="43">
        <v>110105</v>
      </c>
      <c r="O48" s="54">
        <f t="shared" si="0"/>
        <v>115830</v>
      </c>
      <c r="P48" s="54">
        <v>256010</v>
      </c>
      <c r="Q48" s="54">
        <f t="shared" si="6"/>
        <v>269323</v>
      </c>
      <c r="R48" s="47">
        <f t="shared" si="7"/>
        <v>192577</v>
      </c>
      <c r="S48" s="47">
        <f t="shared" si="8"/>
        <v>192577</v>
      </c>
      <c r="T48" s="48">
        <f t="shared" si="9"/>
        <v>176623</v>
      </c>
      <c r="U48" s="67">
        <f t="shared" si="10"/>
        <v>183004.6</v>
      </c>
      <c r="V48" s="46" t="s">
        <v>13</v>
      </c>
      <c r="W48" s="20">
        <f t="shared" si="11"/>
        <v>183005</v>
      </c>
      <c r="X48" s="54">
        <f t="shared" si="12"/>
        <v>153786</v>
      </c>
      <c r="Y48" s="54">
        <f t="shared" si="13"/>
        <v>183005</v>
      </c>
      <c r="Z48" s="55">
        <f t="shared" si="1"/>
        <v>6771185</v>
      </c>
      <c r="AA48" s="55">
        <f t="shared" si="14"/>
        <v>6771185</v>
      </c>
      <c r="AB48" s="27"/>
      <c r="AC48" s="27"/>
      <c r="AD48" s="27"/>
      <c r="AE48" s="14"/>
      <c r="AF48" s="14"/>
    </row>
    <row r="49" spans="2:32" x14ac:dyDescent="0.2">
      <c r="B49" s="76">
        <v>37</v>
      </c>
      <c r="C49" s="79" t="s">
        <v>70</v>
      </c>
      <c r="D49" s="10" t="s">
        <v>32</v>
      </c>
      <c r="E49" s="66">
        <v>56</v>
      </c>
      <c r="F49" s="66">
        <v>5500000</v>
      </c>
      <c r="G49" s="65">
        <f t="shared" si="2"/>
        <v>308000000</v>
      </c>
      <c r="H49" s="66">
        <v>2256096</v>
      </c>
      <c r="I49" s="65">
        <f t="shared" si="3"/>
        <v>126341376</v>
      </c>
      <c r="J49" s="66">
        <v>4200000</v>
      </c>
      <c r="K49" s="65">
        <f t="shared" si="4"/>
        <v>235200000</v>
      </c>
      <c r="L49" s="66">
        <v>1700000</v>
      </c>
      <c r="M49" s="65">
        <f t="shared" si="5"/>
        <v>95200000</v>
      </c>
      <c r="N49" s="43">
        <v>611803</v>
      </c>
      <c r="O49" s="54">
        <f t="shared" si="0"/>
        <v>643617</v>
      </c>
      <c r="P49" s="54">
        <v>1422797</v>
      </c>
      <c r="Q49" s="54">
        <f t="shared" si="6"/>
        <v>1496782</v>
      </c>
      <c r="R49" s="47">
        <f t="shared" si="7"/>
        <v>1070200</v>
      </c>
      <c r="S49" s="47">
        <f t="shared" si="8"/>
        <v>1070200</v>
      </c>
      <c r="T49" s="48">
        <f t="shared" si="9"/>
        <v>981506</v>
      </c>
      <c r="U49" s="67">
        <f t="shared" si="10"/>
        <v>1016983.6</v>
      </c>
      <c r="V49" s="46" t="s">
        <v>13</v>
      </c>
      <c r="W49" s="20">
        <f t="shared" si="11"/>
        <v>1016984</v>
      </c>
      <c r="X49" s="54">
        <f t="shared" si="12"/>
        <v>854608</v>
      </c>
      <c r="Y49" s="54">
        <f t="shared" si="13"/>
        <v>1016984</v>
      </c>
      <c r="Z49" s="55">
        <f t="shared" si="1"/>
        <v>56951104</v>
      </c>
      <c r="AA49" s="55">
        <f t="shared" si="14"/>
        <v>56951104</v>
      </c>
      <c r="AB49" s="27"/>
      <c r="AC49" s="27"/>
      <c r="AD49" s="27"/>
      <c r="AE49" s="14"/>
      <c r="AF49" s="14"/>
    </row>
    <row r="50" spans="2:32" x14ac:dyDescent="0.2">
      <c r="B50" s="76">
        <v>38</v>
      </c>
      <c r="C50" s="79" t="s">
        <v>71</v>
      </c>
      <c r="D50" s="10" t="s">
        <v>32</v>
      </c>
      <c r="E50" s="66">
        <v>2203</v>
      </c>
      <c r="F50" s="66">
        <v>18000</v>
      </c>
      <c r="G50" s="65">
        <f t="shared" si="2"/>
        <v>39654000</v>
      </c>
      <c r="H50" s="66">
        <v>28498</v>
      </c>
      <c r="I50" s="65">
        <f t="shared" si="3"/>
        <v>62781094</v>
      </c>
      <c r="J50" s="66">
        <v>15000</v>
      </c>
      <c r="K50" s="65">
        <f t="shared" si="4"/>
        <v>33045000</v>
      </c>
      <c r="L50" s="66">
        <v>14000</v>
      </c>
      <c r="M50" s="65">
        <f t="shared" si="5"/>
        <v>30842000</v>
      </c>
      <c r="N50" s="43">
        <v>3581</v>
      </c>
      <c r="O50" s="54">
        <f t="shared" si="0"/>
        <v>3767</v>
      </c>
      <c r="P50" s="54">
        <v>8276</v>
      </c>
      <c r="Q50" s="54">
        <f t="shared" si="6"/>
        <v>8706</v>
      </c>
      <c r="R50" s="47">
        <f t="shared" si="7"/>
        <v>6237</v>
      </c>
      <c r="S50" s="47">
        <f t="shared" si="8"/>
        <v>6237</v>
      </c>
      <c r="T50" s="48">
        <f t="shared" si="9"/>
        <v>5727</v>
      </c>
      <c r="U50" s="67">
        <f t="shared" si="10"/>
        <v>5931</v>
      </c>
      <c r="V50" s="46" t="s">
        <v>13</v>
      </c>
      <c r="W50" s="20">
        <f t="shared" si="11"/>
        <v>5931</v>
      </c>
      <c r="X50" s="54">
        <f t="shared" si="12"/>
        <v>4984</v>
      </c>
      <c r="Y50" s="54">
        <f t="shared" si="13"/>
        <v>5931</v>
      </c>
      <c r="Z50" s="55">
        <f t="shared" si="1"/>
        <v>13065993</v>
      </c>
      <c r="AA50" s="55">
        <f t="shared" si="14"/>
        <v>13065993</v>
      </c>
      <c r="AB50" s="27"/>
      <c r="AC50" s="27"/>
      <c r="AD50" s="27"/>
      <c r="AE50" s="14"/>
      <c r="AF50" s="14"/>
    </row>
    <row r="51" spans="2:32" x14ac:dyDescent="0.2">
      <c r="B51" s="76">
        <v>39</v>
      </c>
      <c r="C51" s="79" t="s">
        <v>72</v>
      </c>
      <c r="D51" s="10" t="s">
        <v>50</v>
      </c>
      <c r="E51" s="66">
        <v>87</v>
      </c>
      <c r="F51" s="66">
        <v>45000</v>
      </c>
      <c r="G51" s="65">
        <f t="shared" si="2"/>
        <v>3915000</v>
      </c>
      <c r="H51" s="66">
        <v>178113</v>
      </c>
      <c r="I51" s="65">
        <f t="shared" si="3"/>
        <v>15495831</v>
      </c>
      <c r="J51" s="66">
        <v>40000</v>
      </c>
      <c r="K51" s="65">
        <f t="shared" si="4"/>
        <v>3480000</v>
      </c>
      <c r="L51" s="66">
        <v>65000</v>
      </c>
      <c r="M51" s="65">
        <f t="shared" si="5"/>
        <v>5655000</v>
      </c>
      <c r="N51" s="43">
        <v>17364</v>
      </c>
      <c r="O51" s="54">
        <f t="shared" si="0"/>
        <v>18267</v>
      </c>
      <c r="P51" s="54">
        <v>40285</v>
      </c>
      <c r="Q51" s="54">
        <f t="shared" si="6"/>
        <v>42380</v>
      </c>
      <c r="R51" s="47">
        <f t="shared" si="7"/>
        <v>30324</v>
      </c>
      <c r="S51" s="47">
        <f t="shared" si="8"/>
        <v>30324</v>
      </c>
      <c r="T51" s="48">
        <f t="shared" si="9"/>
        <v>27824</v>
      </c>
      <c r="U51" s="67">
        <f t="shared" si="10"/>
        <v>28824</v>
      </c>
      <c r="V51" s="46" t="s">
        <v>13</v>
      </c>
      <c r="W51" s="20">
        <f t="shared" si="11"/>
        <v>28824</v>
      </c>
      <c r="X51" s="54">
        <f t="shared" si="12"/>
        <v>24222</v>
      </c>
      <c r="Y51" s="54">
        <f t="shared" si="13"/>
        <v>28824</v>
      </c>
      <c r="Z51" s="55">
        <f t="shared" si="1"/>
        <v>2507688</v>
      </c>
      <c r="AA51" s="55">
        <f t="shared" si="14"/>
        <v>2507688</v>
      </c>
      <c r="AB51" s="27"/>
      <c r="AC51" s="27"/>
      <c r="AD51" s="27"/>
      <c r="AE51" s="14"/>
      <c r="AF51" s="14"/>
    </row>
    <row r="52" spans="2:32" x14ac:dyDescent="0.2">
      <c r="B52" s="76">
        <v>40</v>
      </c>
      <c r="C52" s="79" t="s">
        <v>73</v>
      </c>
      <c r="D52" s="10" t="s">
        <v>32</v>
      </c>
      <c r="E52" s="66">
        <v>221</v>
      </c>
      <c r="F52" s="66">
        <v>55000</v>
      </c>
      <c r="G52" s="65">
        <f t="shared" si="2"/>
        <v>12155000</v>
      </c>
      <c r="H52" s="66">
        <v>154364</v>
      </c>
      <c r="I52" s="65">
        <f t="shared" si="3"/>
        <v>34114444</v>
      </c>
      <c r="J52" s="66">
        <v>35000</v>
      </c>
      <c r="K52" s="65">
        <f t="shared" si="4"/>
        <v>7735000</v>
      </c>
      <c r="L52" s="66">
        <v>48000</v>
      </c>
      <c r="M52" s="65">
        <f t="shared" si="5"/>
        <v>10608000</v>
      </c>
      <c r="N52" s="43">
        <v>12376</v>
      </c>
      <c r="O52" s="54">
        <f t="shared" si="0"/>
        <v>13020</v>
      </c>
      <c r="P52" s="54">
        <v>28759</v>
      </c>
      <c r="Q52" s="54">
        <f t="shared" si="6"/>
        <v>30254</v>
      </c>
      <c r="R52" s="47">
        <f t="shared" si="7"/>
        <v>21637</v>
      </c>
      <c r="S52" s="47">
        <f t="shared" si="8"/>
        <v>21637</v>
      </c>
      <c r="T52" s="48">
        <f t="shared" si="9"/>
        <v>19847</v>
      </c>
      <c r="U52" s="67">
        <f t="shared" si="10"/>
        <v>20563</v>
      </c>
      <c r="V52" s="46" t="s">
        <v>13</v>
      </c>
      <c r="W52" s="20">
        <f t="shared" si="11"/>
        <v>20563</v>
      </c>
      <c r="X52" s="54">
        <f t="shared" si="12"/>
        <v>17280</v>
      </c>
      <c r="Y52" s="54">
        <f t="shared" si="13"/>
        <v>20563</v>
      </c>
      <c r="Z52" s="55">
        <f t="shared" si="1"/>
        <v>4544423</v>
      </c>
      <c r="AA52" s="55">
        <f t="shared" si="14"/>
        <v>4544423</v>
      </c>
      <c r="AB52" s="27"/>
      <c r="AC52" s="27"/>
      <c r="AD52" s="27"/>
      <c r="AE52" s="14"/>
      <c r="AF52" s="14"/>
    </row>
    <row r="53" spans="2:32" x14ac:dyDescent="0.2">
      <c r="B53" s="76">
        <v>41</v>
      </c>
      <c r="C53" s="79" t="s">
        <v>74</v>
      </c>
      <c r="D53" s="10" t="s">
        <v>32</v>
      </c>
      <c r="E53" s="66">
        <v>219</v>
      </c>
      <c r="F53" s="66">
        <v>75000</v>
      </c>
      <c r="G53" s="65">
        <f t="shared" si="2"/>
        <v>16425000</v>
      </c>
      <c r="H53" s="66">
        <v>202555</v>
      </c>
      <c r="I53" s="65">
        <f t="shared" si="3"/>
        <v>44359545</v>
      </c>
      <c r="J53" s="66">
        <v>65000</v>
      </c>
      <c r="K53" s="65">
        <f t="shared" si="4"/>
        <v>14235000</v>
      </c>
      <c r="L53" s="66">
        <v>97000</v>
      </c>
      <c r="M53" s="65">
        <f t="shared" si="5"/>
        <v>21243000</v>
      </c>
      <c r="N53" s="43">
        <v>35849</v>
      </c>
      <c r="O53" s="54">
        <f t="shared" si="0"/>
        <v>37713</v>
      </c>
      <c r="P53" s="54">
        <v>83365</v>
      </c>
      <c r="Q53" s="54">
        <f t="shared" si="6"/>
        <v>87700</v>
      </c>
      <c r="R53" s="47">
        <f t="shared" si="7"/>
        <v>62707</v>
      </c>
      <c r="S53" s="47">
        <f t="shared" si="8"/>
        <v>62707</v>
      </c>
      <c r="T53" s="48">
        <f t="shared" si="9"/>
        <v>57510</v>
      </c>
      <c r="U53" s="67">
        <f t="shared" si="10"/>
        <v>59588.800000000003</v>
      </c>
      <c r="V53" s="46" t="s">
        <v>13</v>
      </c>
      <c r="W53" s="20">
        <f t="shared" si="11"/>
        <v>59589</v>
      </c>
      <c r="X53" s="54">
        <f t="shared" si="12"/>
        <v>50075</v>
      </c>
      <c r="Y53" s="54">
        <f t="shared" si="13"/>
        <v>59589</v>
      </c>
      <c r="Z53" s="55">
        <f t="shared" si="1"/>
        <v>13049991</v>
      </c>
      <c r="AA53" s="55">
        <f t="shared" si="14"/>
        <v>13049991</v>
      </c>
      <c r="AB53" s="27"/>
      <c r="AC53" s="27"/>
      <c r="AD53" s="27"/>
      <c r="AE53" s="14"/>
      <c r="AF53" s="14"/>
    </row>
    <row r="54" spans="2:32" x14ac:dyDescent="0.2">
      <c r="B54" s="76">
        <v>42</v>
      </c>
      <c r="C54" s="79" t="s">
        <v>75</v>
      </c>
      <c r="D54" s="10" t="s">
        <v>32</v>
      </c>
      <c r="E54" s="66">
        <v>213</v>
      </c>
      <c r="F54" s="66">
        <v>98000</v>
      </c>
      <c r="G54" s="65">
        <f t="shared" si="2"/>
        <v>20874000</v>
      </c>
      <c r="H54" s="66">
        <v>255530</v>
      </c>
      <c r="I54" s="65">
        <f t="shared" si="3"/>
        <v>54427890</v>
      </c>
      <c r="J54" s="66">
        <v>90000</v>
      </c>
      <c r="K54" s="65">
        <f t="shared" si="4"/>
        <v>19170000</v>
      </c>
      <c r="L54" s="66">
        <v>117000</v>
      </c>
      <c r="M54" s="65">
        <f t="shared" si="5"/>
        <v>24921000</v>
      </c>
      <c r="N54" s="43">
        <v>43427</v>
      </c>
      <c r="O54" s="54">
        <f t="shared" si="0"/>
        <v>45685</v>
      </c>
      <c r="P54" s="54">
        <v>100942</v>
      </c>
      <c r="Q54" s="54">
        <f t="shared" si="6"/>
        <v>106191</v>
      </c>
      <c r="R54" s="47">
        <f t="shared" si="7"/>
        <v>75938</v>
      </c>
      <c r="S54" s="47">
        <f t="shared" si="8"/>
        <v>75938</v>
      </c>
      <c r="T54" s="48">
        <f t="shared" si="9"/>
        <v>69652</v>
      </c>
      <c r="U54" s="67">
        <f t="shared" si="10"/>
        <v>72166.399999999994</v>
      </c>
      <c r="V54" s="46" t="s">
        <v>13</v>
      </c>
      <c r="W54" s="20">
        <f t="shared" si="11"/>
        <v>72166</v>
      </c>
      <c r="X54" s="54">
        <f t="shared" si="12"/>
        <v>60644</v>
      </c>
      <c r="Y54" s="54">
        <f t="shared" si="13"/>
        <v>72166</v>
      </c>
      <c r="Z54" s="55">
        <f t="shared" si="1"/>
        <v>15371358</v>
      </c>
      <c r="AA54" s="55">
        <f t="shared" si="14"/>
        <v>15371358</v>
      </c>
      <c r="AB54" s="27"/>
      <c r="AC54" s="27"/>
      <c r="AD54" s="27"/>
      <c r="AE54" s="14"/>
      <c r="AF54" s="14"/>
    </row>
    <row r="55" spans="2:32" x14ac:dyDescent="0.2">
      <c r="B55" s="76">
        <v>43</v>
      </c>
      <c r="C55" s="79" t="s">
        <v>76</v>
      </c>
      <c r="D55" s="10" t="s">
        <v>32</v>
      </c>
      <c r="E55" s="66">
        <v>224</v>
      </c>
      <c r="F55" s="66">
        <v>145000</v>
      </c>
      <c r="G55" s="65">
        <f t="shared" si="2"/>
        <v>32480000</v>
      </c>
      <c r="H55" s="66">
        <v>314739</v>
      </c>
      <c r="I55" s="65">
        <f t="shared" si="3"/>
        <v>70501536</v>
      </c>
      <c r="J55" s="66">
        <v>121500</v>
      </c>
      <c r="K55" s="65">
        <f t="shared" si="4"/>
        <v>27216000</v>
      </c>
      <c r="L55" s="66">
        <v>135000</v>
      </c>
      <c r="M55" s="65">
        <f t="shared" si="5"/>
        <v>30240000</v>
      </c>
      <c r="N55" s="43">
        <v>48931</v>
      </c>
      <c r="O55" s="54">
        <f t="shared" si="0"/>
        <v>51475</v>
      </c>
      <c r="P55" s="54">
        <v>113261</v>
      </c>
      <c r="Q55" s="54">
        <f t="shared" si="6"/>
        <v>119151</v>
      </c>
      <c r="R55" s="47">
        <f t="shared" si="7"/>
        <v>85313</v>
      </c>
      <c r="S55" s="47">
        <f t="shared" si="8"/>
        <v>85313</v>
      </c>
      <c r="T55" s="48">
        <f t="shared" si="9"/>
        <v>78315</v>
      </c>
      <c r="U55" s="67">
        <f t="shared" si="10"/>
        <v>81114.2</v>
      </c>
      <c r="V55" s="46" t="s">
        <v>13</v>
      </c>
      <c r="W55" s="20">
        <f t="shared" si="11"/>
        <v>81114</v>
      </c>
      <c r="X55" s="54">
        <f t="shared" si="12"/>
        <v>68163</v>
      </c>
      <c r="Y55" s="54">
        <f t="shared" si="13"/>
        <v>81114</v>
      </c>
      <c r="Z55" s="55">
        <f t="shared" si="1"/>
        <v>18169536</v>
      </c>
      <c r="AA55" s="55">
        <f t="shared" si="14"/>
        <v>18169536</v>
      </c>
      <c r="AB55" s="27"/>
      <c r="AC55" s="27"/>
      <c r="AD55" s="27"/>
      <c r="AE55" s="14"/>
      <c r="AF55" s="14"/>
    </row>
    <row r="56" spans="2:32" x14ac:dyDescent="0.2">
      <c r="B56" s="76">
        <v>44</v>
      </c>
      <c r="C56" s="79" t="s">
        <v>77</v>
      </c>
      <c r="D56" s="10" t="s">
        <v>32</v>
      </c>
      <c r="E56" s="66">
        <v>20</v>
      </c>
      <c r="F56" s="66">
        <v>350000</v>
      </c>
      <c r="G56" s="65">
        <f t="shared" si="2"/>
        <v>7000000</v>
      </c>
      <c r="H56" s="66">
        <v>593709</v>
      </c>
      <c r="I56" s="65">
        <f t="shared" si="3"/>
        <v>11874180</v>
      </c>
      <c r="J56" s="66">
        <v>180000</v>
      </c>
      <c r="K56" s="65">
        <f t="shared" si="4"/>
        <v>3600000</v>
      </c>
      <c r="L56" s="66">
        <v>540000</v>
      </c>
      <c r="M56" s="65">
        <f t="shared" si="5"/>
        <v>10800000</v>
      </c>
      <c r="N56" s="43"/>
      <c r="O56" s="54">
        <f t="shared" si="0"/>
        <v>0</v>
      </c>
      <c r="P56" s="54">
        <v>113261</v>
      </c>
      <c r="Q56" s="54">
        <f t="shared" si="6"/>
        <v>119151</v>
      </c>
      <c r="R56" s="47">
        <f t="shared" si="7"/>
        <v>59576</v>
      </c>
      <c r="S56" s="47">
        <f t="shared" si="8"/>
        <v>59576</v>
      </c>
      <c r="T56" s="48" t="e">
        <f t="shared" si="9"/>
        <v>#NUM!</v>
      </c>
      <c r="U56" s="67" t="e">
        <f t="shared" si="10"/>
        <v>#NUM!</v>
      </c>
      <c r="V56" s="46" t="s">
        <v>13</v>
      </c>
      <c r="W56" s="20" t="e">
        <f t="shared" si="11"/>
        <v>#NUM!</v>
      </c>
      <c r="X56" s="54" t="e">
        <f t="shared" si="12"/>
        <v>#NUM!</v>
      </c>
      <c r="Y56" s="54" t="e">
        <f t="shared" si="13"/>
        <v>#NUM!</v>
      </c>
      <c r="Z56" s="55" t="e">
        <f t="shared" si="1"/>
        <v>#NUM!</v>
      </c>
      <c r="AA56" s="55" t="e">
        <f t="shared" si="14"/>
        <v>#NUM!</v>
      </c>
      <c r="AB56" s="27"/>
      <c r="AC56" s="27"/>
      <c r="AD56" s="27"/>
      <c r="AE56" s="14"/>
      <c r="AF56" s="14"/>
    </row>
    <row r="57" spans="2:32" x14ac:dyDescent="0.2">
      <c r="B57" s="76">
        <v>45</v>
      </c>
      <c r="C57" s="79" t="s">
        <v>78</v>
      </c>
      <c r="D57" s="10" t="s">
        <v>32</v>
      </c>
      <c r="E57" s="66">
        <v>20</v>
      </c>
      <c r="F57" s="66">
        <v>380000</v>
      </c>
      <c r="G57" s="65">
        <f t="shared" si="2"/>
        <v>7600000</v>
      </c>
      <c r="H57" s="66">
        <v>427471</v>
      </c>
      <c r="I57" s="65">
        <f t="shared" si="3"/>
        <v>8549420</v>
      </c>
      <c r="J57" s="66">
        <v>250000</v>
      </c>
      <c r="K57" s="65">
        <f t="shared" si="4"/>
        <v>5000000</v>
      </c>
      <c r="L57" s="66">
        <v>540000</v>
      </c>
      <c r="M57" s="65">
        <f t="shared" si="5"/>
        <v>10800000</v>
      </c>
      <c r="N57" s="43"/>
      <c r="O57" s="54">
        <f t="shared" si="0"/>
        <v>0</v>
      </c>
      <c r="P57" s="54">
        <v>113261</v>
      </c>
      <c r="Q57" s="54">
        <f t="shared" si="6"/>
        <v>119151</v>
      </c>
      <c r="R57" s="47">
        <f t="shared" si="7"/>
        <v>59576</v>
      </c>
      <c r="S57" s="47">
        <f t="shared" si="8"/>
        <v>59576</v>
      </c>
      <c r="T57" s="48" t="e">
        <f t="shared" si="9"/>
        <v>#NUM!</v>
      </c>
      <c r="U57" s="67" t="e">
        <f t="shared" si="10"/>
        <v>#NUM!</v>
      </c>
      <c r="V57" s="46" t="s">
        <v>13</v>
      </c>
      <c r="W57" s="20" t="e">
        <f t="shared" si="11"/>
        <v>#NUM!</v>
      </c>
      <c r="X57" s="54" t="e">
        <f t="shared" si="12"/>
        <v>#NUM!</v>
      </c>
      <c r="Y57" s="54" t="e">
        <f t="shared" si="13"/>
        <v>#NUM!</v>
      </c>
      <c r="Z57" s="55" t="e">
        <f t="shared" si="1"/>
        <v>#NUM!</v>
      </c>
      <c r="AA57" s="55" t="e">
        <f t="shared" si="14"/>
        <v>#NUM!</v>
      </c>
      <c r="AB57" s="27"/>
      <c r="AC57" s="27"/>
      <c r="AD57" s="27"/>
      <c r="AE57" s="14"/>
      <c r="AF57" s="14"/>
    </row>
    <row r="58" spans="2:32" x14ac:dyDescent="0.2">
      <c r="B58" s="76">
        <v>46</v>
      </c>
      <c r="C58" s="79" t="s">
        <v>79</v>
      </c>
      <c r="D58" s="10" t="s">
        <v>32</v>
      </c>
      <c r="E58" s="66">
        <v>20</v>
      </c>
      <c r="F58" s="66">
        <v>380000</v>
      </c>
      <c r="G58" s="65">
        <f t="shared" si="2"/>
        <v>7600000</v>
      </c>
      <c r="H58" s="66">
        <v>427471</v>
      </c>
      <c r="I58" s="65">
        <f t="shared" si="3"/>
        <v>8549420</v>
      </c>
      <c r="J58" s="66">
        <v>280000</v>
      </c>
      <c r="K58" s="65">
        <f t="shared" si="4"/>
        <v>5600000</v>
      </c>
      <c r="L58" s="66">
        <v>540000</v>
      </c>
      <c r="M58" s="65">
        <f t="shared" si="5"/>
        <v>10800000</v>
      </c>
      <c r="N58" s="43"/>
      <c r="O58" s="54">
        <f t="shared" si="0"/>
        <v>0</v>
      </c>
      <c r="P58" s="54">
        <v>113261</v>
      </c>
      <c r="Q58" s="54">
        <f t="shared" si="6"/>
        <v>119151</v>
      </c>
      <c r="R58" s="47">
        <f t="shared" si="7"/>
        <v>59576</v>
      </c>
      <c r="S58" s="47">
        <f t="shared" si="8"/>
        <v>59576</v>
      </c>
      <c r="T58" s="48" t="e">
        <f t="shared" si="9"/>
        <v>#NUM!</v>
      </c>
      <c r="U58" s="67" t="e">
        <f t="shared" si="10"/>
        <v>#NUM!</v>
      </c>
      <c r="V58" s="46" t="s">
        <v>13</v>
      </c>
      <c r="W58" s="20" t="e">
        <f t="shared" si="11"/>
        <v>#NUM!</v>
      </c>
      <c r="X58" s="54" t="e">
        <f t="shared" si="12"/>
        <v>#NUM!</v>
      </c>
      <c r="Y58" s="54" t="e">
        <f t="shared" si="13"/>
        <v>#NUM!</v>
      </c>
      <c r="Z58" s="55" t="e">
        <f t="shared" si="1"/>
        <v>#NUM!</v>
      </c>
      <c r="AA58" s="55" t="e">
        <f t="shared" si="14"/>
        <v>#NUM!</v>
      </c>
      <c r="AB58" s="27"/>
      <c r="AC58" s="27"/>
      <c r="AD58" s="27"/>
      <c r="AE58" s="14"/>
      <c r="AF58" s="14"/>
    </row>
    <row r="59" spans="2:32" x14ac:dyDescent="0.2">
      <c r="B59" s="76">
        <v>47</v>
      </c>
      <c r="C59" s="79" t="s">
        <v>80</v>
      </c>
      <c r="D59" s="10" t="s">
        <v>32</v>
      </c>
      <c r="E59" s="66">
        <v>20</v>
      </c>
      <c r="F59" s="66">
        <v>1100000</v>
      </c>
      <c r="G59" s="65">
        <f t="shared" si="2"/>
        <v>22000000</v>
      </c>
      <c r="H59" s="66">
        <v>3680998</v>
      </c>
      <c r="I59" s="65">
        <f t="shared" si="3"/>
        <v>73619960</v>
      </c>
      <c r="J59" s="66">
        <v>950000</v>
      </c>
      <c r="K59" s="65">
        <f t="shared" si="4"/>
        <v>19000000</v>
      </c>
      <c r="L59" s="66">
        <v>540000</v>
      </c>
      <c r="M59" s="65">
        <f t="shared" si="5"/>
        <v>10800000</v>
      </c>
      <c r="N59" s="43"/>
      <c r="O59" s="54">
        <f t="shared" si="0"/>
        <v>0</v>
      </c>
      <c r="P59" s="54">
        <v>113261</v>
      </c>
      <c r="Q59" s="54">
        <f t="shared" si="6"/>
        <v>119151</v>
      </c>
      <c r="R59" s="47">
        <f t="shared" si="7"/>
        <v>59576</v>
      </c>
      <c r="S59" s="47">
        <f t="shared" si="8"/>
        <v>59576</v>
      </c>
      <c r="T59" s="48" t="e">
        <f t="shared" si="9"/>
        <v>#NUM!</v>
      </c>
      <c r="U59" s="67" t="e">
        <f t="shared" si="10"/>
        <v>#NUM!</v>
      </c>
      <c r="V59" s="46" t="s">
        <v>13</v>
      </c>
      <c r="W59" s="20" t="e">
        <f t="shared" si="11"/>
        <v>#NUM!</v>
      </c>
      <c r="X59" s="54" t="e">
        <f t="shared" si="12"/>
        <v>#NUM!</v>
      </c>
      <c r="Y59" s="54" t="e">
        <f t="shared" si="13"/>
        <v>#NUM!</v>
      </c>
      <c r="Z59" s="55" t="e">
        <f t="shared" si="1"/>
        <v>#NUM!</v>
      </c>
      <c r="AA59" s="55" t="e">
        <f t="shared" si="14"/>
        <v>#NUM!</v>
      </c>
      <c r="AB59" s="27"/>
      <c r="AC59" s="27"/>
      <c r="AD59" s="27"/>
      <c r="AE59" s="14"/>
      <c r="AF59" s="14"/>
    </row>
    <row r="60" spans="2:32" x14ac:dyDescent="0.2">
      <c r="B60" s="76">
        <v>48</v>
      </c>
      <c r="C60" s="79" t="s">
        <v>81</v>
      </c>
      <c r="D60" s="10" t="s">
        <v>32</v>
      </c>
      <c r="E60" s="66">
        <v>162</v>
      </c>
      <c r="F60" s="66">
        <v>110000</v>
      </c>
      <c r="G60" s="65">
        <f t="shared" si="2"/>
        <v>17820000</v>
      </c>
      <c r="H60" s="66">
        <v>142072</v>
      </c>
      <c r="I60" s="65">
        <f t="shared" si="3"/>
        <v>23015664</v>
      </c>
      <c r="J60" s="66">
        <v>85000</v>
      </c>
      <c r="K60" s="65">
        <f t="shared" si="4"/>
        <v>13770000</v>
      </c>
      <c r="L60" s="66">
        <v>90000</v>
      </c>
      <c r="M60" s="65">
        <f t="shared" si="5"/>
        <v>14580000</v>
      </c>
      <c r="N60" s="43"/>
      <c r="O60" s="54">
        <f t="shared" si="0"/>
        <v>0</v>
      </c>
      <c r="P60" s="54">
        <v>113261</v>
      </c>
      <c r="Q60" s="54">
        <f t="shared" si="6"/>
        <v>119151</v>
      </c>
      <c r="R60" s="47">
        <f t="shared" si="7"/>
        <v>59576</v>
      </c>
      <c r="S60" s="47">
        <f t="shared" si="8"/>
        <v>59576</v>
      </c>
      <c r="T60" s="48" t="e">
        <f t="shared" si="9"/>
        <v>#NUM!</v>
      </c>
      <c r="U60" s="67" t="e">
        <f t="shared" si="10"/>
        <v>#NUM!</v>
      </c>
      <c r="V60" s="46" t="s">
        <v>13</v>
      </c>
      <c r="W60" s="20" t="e">
        <f t="shared" si="11"/>
        <v>#NUM!</v>
      </c>
      <c r="X60" s="54" t="e">
        <f t="shared" si="12"/>
        <v>#NUM!</v>
      </c>
      <c r="Y60" s="54" t="e">
        <f t="shared" si="13"/>
        <v>#NUM!</v>
      </c>
      <c r="Z60" s="55" t="e">
        <f t="shared" si="1"/>
        <v>#NUM!</v>
      </c>
      <c r="AA60" s="55" t="e">
        <f t="shared" si="14"/>
        <v>#NUM!</v>
      </c>
      <c r="AB60" s="27"/>
      <c r="AC60" s="27"/>
      <c r="AD60" s="27"/>
      <c r="AE60" s="14"/>
      <c r="AF60" s="14"/>
    </row>
    <row r="61" spans="2:32" x14ac:dyDescent="0.2">
      <c r="B61" s="76">
        <v>49</v>
      </c>
      <c r="C61" s="79" t="s">
        <v>82</v>
      </c>
      <c r="D61" s="10" t="s">
        <v>32</v>
      </c>
      <c r="E61" s="66">
        <v>690</v>
      </c>
      <c r="F61" s="66">
        <v>35000</v>
      </c>
      <c r="G61" s="65">
        <f t="shared" si="2"/>
        <v>24150000</v>
      </c>
      <c r="H61" s="66">
        <v>22250</v>
      </c>
      <c r="I61" s="65">
        <f t="shared" si="3"/>
        <v>15352500</v>
      </c>
      <c r="J61" s="66">
        <v>23000</v>
      </c>
      <c r="K61" s="65">
        <f t="shared" si="4"/>
        <v>15870000</v>
      </c>
      <c r="L61" s="66">
        <v>18000</v>
      </c>
      <c r="M61" s="65">
        <f t="shared" si="5"/>
        <v>12420000</v>
      </c>
      <c r="N61" s="43"/>
      <c r="O61" s="54">
        <f t="shared" si="0"/>
        <v>0</v>
      </c>
      <c r="P61" s="54">
        <v>113261</v>
      </c>
      <c r="Q61" s="54">
        <f t="shared" si="6"/>
        <v>119151</v>
      </c>
      <c r="R61" s="47">
        <f t="shared" si="7"/>
        <v>59576</v>
      </c>
      <c r="S61" s="47">
        <f t="shared" si="8"/>
        <v>59576</v>
      </c>
      <c r="T61" s="48" t="e">
        <f t="shared" si="9"/>
        <v>#NUM!</v>
      </c>
      <c r="U61" s="67" t="e">
        <f t="shared" si="10"/>
        <v>#NUM!</v>
      </c>
      <c r="V61" s="46" t="s">
        <v>13</v>
      </c>
      <c r="W61" s="20" t="e">
        <f t="shared" si="11"/>
        <v>#NUM!</v>
      </c>
      <c r="X61" s="54" t="e">
        <f t="shared" si="12"/>
        <v>#NUM!</v>
      </c>
      <c r="Y61" s="54" t="e">
        <f t="shared" si="13"/>
        <v>#NUM!</v>
      </c>
      <c r="Z61" s="55" t="e">
        <f t="shared" si="1"/>
        <v>#NUM!</v>
      </c>
      <c r="AA61" s="55" t="e">
        <f t="shared" si="14"/>
        <v>#NUM!</v>
      </c>
      <c r="AB61" s="27"/>
      <c r="AC61" s="27"/>
      <c r="AD61" s="27"/>
      <c r="AE61" s="14"/>
      <c r="AF61" s="14"/>
    </row>
    <row r="62" spans="2:32" x14ac:dyDescent="0.2">
      <c r="B62" s="76">
        <v>50</v>
      </c>
      <c r="C62" s="79" t="s">
        <v>83</v>
      </c>
      <c r="D62" s="10" t="s">
        <v>32</v>
      </c>
      <c r="E62" s="81">
        <v>405</v>
      </c>
      <c r="F62" s="66">
        <v>220000</v>
      </c>
      <c r="G62" s="65">
        <f t="shared" si="2"/>
        <v>89100000</v>
      </c>
      <c r="H62" s="81">
        <v>307332</v>
      </c>
      <c r="I62" s="65">
        <f t="shared" si="3"/>
        <v>124469460</v>
      </c>
      <c r="J62" s="81">
        <v>190000</v>
      </c>
      <c r="K62" s="65">
        <f t="shared" si="4"/>
        <v>76950000</v>
      </c>
      <c r="L62" s="81">
        <v>430000</v>
      </c>
      <c r="M62" s="65">
        <f t="shared" si="5"/>
        <v>174150000</v>
      </c>
      <c r="N62" s="43"/>
      <c r="O62" s="54">
        <f t="shared" si="0"/>
        <v>0</v>
      </c>
      <c r="P62" s="54">
        <v>113261</v>
      </c>
      <c r="Q62" s="54">
        <f t="shared" si="6"/>
        <v>119151</v>
      </c>
      <c r="R62" s="47">
        <f t="shared" si="7"/>
        <v>59576</v>
      </c>
      <c r="S62" s="47">
        <f t="shared" si="8"/>
        <v>59576</v>
      </c>
      <c r="T62" s="48" t="e">
        <f t="shared" si="9"/>
        <v>#NUM!</v>
      </c>
      <c r="U62" s="67" t="e">
        <f t="shared" si="10"/>
        <v>#NUM!</v>
      </c>
      <c r="V62" s="46" t="s">
        <v>13</v>
      </c>
      <c r="W62" s="20" t="e">
        <f t="shared" si="11"/>
        <v>#NUM!</v>
      </c>
      <c r="X62" s="54" t="e">
        <f t="shared" si="12"/>
        <v>#NUM!</v>
      </c>
      <c r="Y62" s="54" t="e">
        <f t="shared" si="13"/>
        <v>#NUM!</v>
      </c>
      <c r="Z62" s="55" t="e">
        <f t="shared" si="1"/>
        <v>#NUM!</v>
      </c>
      <c r="AA62" s="55" t="e">
        <f t="shared" si="14"/>
        <v>#NUM!</v>
      </c>
      <c r="AB62" s="27"/>
      <c r="AC62" s="27"/>
      <c r="AD62" s="27"/>
      <c r="AE62" s="14"/>
      <c r="AF62" s="14"/>
    </row>
    <row r="63" spans="2:32" x14ac:dyDescent="0.2">
      <c r="B63" s="76">
        <v>51</v>
      </c>
      <c r="C63" s="79" t="s">
        <v>84</v>
      </c>
      <c r="D63" s="10" t="s">
        <v>32</v>
      </c>
      <c r="E63" s="81">
        <v>81</v>
      </c>
      <c r="F63" s="66">
        <v>380000</v>
      </c>
      <c r="G63" s="65">
        <f t="shared" si="2"/>
        <v>30780000</v>
      </c>
      <c r="H63" s="81">
        <v>0</v>
      </c>
      <c r="I63" s="65">
        <f t="shared" si="3"/>
        <v>0</v>
      </c>
      <c r="J63" s="81">
        <v>350000</v>
      </c>
      <c r="K63" s="65">
        <f t="shared" si="4"/>
        <v>28350000</v>
      </c>
      <c r="L63" s="81">
        <v>450000</v>
      </c>
      <c r="M63" s="65">
        <f t="shared" si="5"/>
        <v>36450000</v>
      </c>
      <c r="N63" s="43"/>
      <c r="O63" s="54">
        <f t="shared" si="0"/>
        <v>0</v>
      </c>
      <c r="P63" s="54">
        <v>113261</v>
      </c>
      <c r="Q63" s="54">
        <f t="shared" si="6"/>
        <v>119151</v>
      </c>
      <c r="R63" s="47">
        <f t="shared" si="7"/>
        <v>59576</v>
      </c>
      <c r="S63" s="47">
        <f t="shared" si="8"/>
        <v>59576</v>
      </c>
      <c r="T63" s="48" t="e">
        <f t="shared" si="9"/>
        <v>#NUM!</v>
      </c>
      <c r="U63" s="67" t="e">
        <f t="shared" si="10"/>
        <v>#NUM!</v>
      </c>
      <c r="V63" s="46" t="s">
        <v>13</v>
      </c>
      <c r="W63" s="20" t="e">
        <f t="shared" si="11"/>
        <v>#NUM!</v>
      </c>
      <c r="X63" s="54" t="e">
        <f t="shared" si="12"/>
        <v>#NUM!</v>
      </c>
      <c r="Y63" s="54" t="e">
        <f t="shared" si="13"/>
        <v>#NUM!</v>
      </c>
      <c r="Z63" s="55" t="e">
        <f t="shared" si="1"/>
        <v>#NUM!</v>
      </c>
      <c r="AA63" s="55" t="e">
        <f t="shared" si="14"/>
        <v>#NUM!</v>
      </c>
      <c r="AB63" s="27"/>
      <c r="AC63" s="27"/>
      <c r="AD63" s="27"/>
      <c r="AE63" s="14"/>
      <c r="AF63" s="14"/>
    </row>
    <row r="64" spans="2:32" x14ac:dyDescent="0.2">
      <c r="B64" s="76">
        <v>52</v>
      </c>
      <c r="C64" s="79" t="s">
        <v>85</v>
      </c>
      <c r="D64" s="10" t="s">
        <v>32</v>
      </c>
      <c r="E64" s="81">
        <v>108</v>
      </c>
      <c r="F64" s="66">
        <v>220000</v>
      </c>
      <c r="G64" s="65">
        <f t="shared" si="2"/>
        <v>23760000</v>
      </c>
      <c r="H64" s="81">
        <v>586725</v>
      </c>
      <c r="I64" s="65">
        <f t="shared" si="3"/>
        <v>63366300</v>
      </c>
      <c r="J64" s="81">
        <v>180000</v>
      </c>
      <c r="K64" s="65">
        <f t="shared" si="4"/>
        <v>19440000</v>
      </c>
      <c r="L64" s="81">
        <v>560000</v>
      </c>
      <c r="M64" s="65">
        <f t="shared" si="5"/>
        <v>60480000</v>
      </c>
      <c r="N64" s="43"/>
      <c r="O64" s="54">
        <f t="shared" si="0"/>
        <v>0</v>
      </c>
      <c r="P64" s="54">
        <v>113261</v>
      </c>
      <c r="Q64" s="54">
        <f t="shared" si="6"/>
        <v>119151</v>
      </c>
      <c r="R64" s="47">
        <f t="shared" si="7"/>
        <v>59576</v>
      </c>
      <c r="S64" s="47">
        <f t="shared" si="8"/>
        <v>59576</v>
      </c>
      <c r="T64" s="48" t="e">
        <f t="shared" si="9"/>
        <v>#NUM!</v>
      </c>
      <c r="U64" s="67" t="e">
        <f t="shared" si="10"/>
        <v>#NUM!</v>
      </c>
      <c r="V64" s="46" t="s">
        <v>13</v>
      </c>
      <c r="W64" s="20" t="e">
        <f t="shared" si="11"/>
        <v>#NUM!</v>
      </c>
      <c r="X64" s="54" t="e">
        <f t="shared" si="12"/>
        <v>#NUM!</v>
      </c>
      <c r="Y64" s="54" t="e">
        <f t="shared" si="13"/>
        <v>#NUM!</v>
      </c>
      <c r="Z64" s="55" t="e">
        <f t="shared" si="1"/>
        <v>#NUM!</v>
      </c>
      <c r="AA64" s="55" t="e">
        <f t="shared" si="14"/>
        <v>#NUM!</v>
      </c>
      <c r="AB64" s="27"/>
      <c r="AC64" s="27"/>
      <c r="AD64" s="27"/>
      <c r="AE64" s="14"/>
      <c r="AF64" s="14"/>
    </row>
    <row r="65" spans="2:32" x14ac:dyDescent="0.2">
      <c r="B65" s="76">
        <v>53</v>
      </c>
      <c r="C65" s="79" t="s">
        <v>86</v>
      </c>
      <c r="D65" s="10" t="s">
        <v>32</v>
      </c>
      <c r="E65" s="81">
        <v>540</v>
      </c>
      <c r="F65" s="66">
        <v>85000</v>
      </c>
      <c r="G65" s="65">
        <f t="shared" si="2"/>
        <v>45900000</v>
      </c>
      <c r="H65" s="81">
        <v>199567</v>
      </c>
      <c r="I65" s="65">
        <f t="shared" si="3"/>
        <v>107766180</v>
      </c>
      <c r="J65" s="81">
        <v>160000</v>
      </c>
      <c r="K65" s="65">
        <f t="shared" si="4"/>
        <v>86400000</v>
      </c>
      <c r="L65" s="81">
        <v>255000</v>
      </c>
      <c r="M65" s="65">
        <f t="shared" si="5"/>
        <v>137700000</v>
      </c>
      <c r="N65" s="43"/>
      <c r="O65" s="54">
        <f t="shared" si="0"/>
        <v>0</v>
      </c>
      <c r="P65" s="54">
        <v>113261</v>
      </c>
      <c r="Q65" s="54">
        <f t="shared" si="6"/>
        <v>119151</v>
      </c>
      <c r="R65" s="47">
        <f t="shared" si="7"/>
        <v>59576</v>
      </c>
      <c r="S65" s="47">
        <f t="shared" si="8"/>
        <v>59576</v>
      </c>
      <c r="T65" s="48" t="e">
        <f t="shared" si="9"/>
        <v>#NUM!</v>
      </c>
      <c r="U65" s="67" t="e">
        <f t="shared" si="10"/>
        <v>#NUM!</v>
      </c>
      <c r="V65" s="46" t="s">
        <v>13</v>
      </c>
      <c r="W65" s="20" t="e">
        <f t="shared" si="11"/>
        <v>#NUM!</v>
      </c>
      <c r="X65" s="54" t="e">
        <f t="shared" si="12"/>
        <v>#NUM!</v>
      </c>
      <c r="Y65" s="54" t="e">
        <f t="shared" si="13"/>
        <v>#NUM!</v>
      </c>
      <c r="Z65" s="55" t="e">
        <f t="shared" si="1"/>
        <v>#NUM!</v>
      </c>
      <c r="AA65" s="55" t="e">
        <f t="shared" si="14"/>
        <v>#NUM!</v>
      </c>
      <c r="AB65" s="27"/>
      <c r="AC65" s="27"/>
      <c r="AD65" s="27"/>
      <c r="AE65" s="14"/>
      <c r="AF65" s="14"/>
    </row>
    <row r="66" spans="2:32" x14ac:dyDescent="0.2">
      <c r="B66" s="76">
        <v>54</v>
      </c>
      <c r="C66" s="79" t="s">
        <v>87</v>
      </c>
      <c r="D66" s="10" t="s">
        <v>32</v>
      </c>
      <c r="E66" s="81">
        <v>945</v>
      </c>
      <c r="F66" s="66">
        <v>320000</v>
      </c>
      <c r="G66" s="65">
        <f t="shared" si="2"/>
        <v>302400000</v>
      </c>
      <c r="H66" s="81">
        <v>0</v>
      </c>
      <c r="I66" s="65">
        <f t="shared" si="3"/>
        <v>0</v>
      </c>
      <c r="J66" s="81">
        <v>350000</v>
      </c>
      <c r="K66" s="65">
        <f t="shared" si="4"/>
        <v>330750000</v>
      </c>
      <c r="L66" s="81">
        <v>610000</v>
      </c>
      <c r="M66" s="65">
        <f t="shared" si="5"/>
        <v>576450000</v>
      </c>
      <c r="N66" s="43"/>
      <c r="O66" s="54">
        <f t="shared" si="0"/>
        <v>0</v>
      </c>
      <c r="P66" s="54">
        <v>113261</v>
      </c>
      <c r="Q66" s="54">
        <f t="shared" si="6"/>
        <v>119151</v>
      </c>
      <c r="R66" s="47">
        <f t="shared" si="7"/>
        <v>59576</v>
      </c>
      <c r="S66" s="47">
        <f t="shared" si="8"/>
        <v>59576</v>
      </c>
      <c r="T66" s="48" t="e">
        <f t="shared" si="9"/>
        <v>#NUM!</v>
      </c>
      <c r="U66" s="67" t="e">
        <f t="shared" si="10"/>
        <v>#NUM!</v>
      </c>
      <c r="V66" s="46" t="s">
        <v>13</v>
      </c>
      <c r="W66" s="20" t="e">
        <f t="shared" si="11"/>
        <v>#NUM!</v>
      </c>
      <c r="X66" s="54" t="e">
        <f t="shared" si="12"/>
        <v>#NUM!</v>
      </c>
      <c r="Y66" s="54" t="e">
        <f t="shared" si="13"/>
        <v>#NUM!</v>
      </c>
      <c r="Z66" s="55" t="e">
        <f t="shared" si="1"/>
        <v>#NUM!</v>
      </c>
      <c r="AA66" s="55" t="e">
        <f t="shared" si="14"/>
        <v>#NUM!</v>
      </c>
      <c r="AB66" s="27"/>
      <c r="AC66" s="27"/>
      <c r="AD66" s="27"/>
      <c r="AE66" s="14"/>
      <c r="AF66" s="14"/>
    </row>
    <row r="67" spans="2:32" s="11" customFormat="1" ht="11" thickBot="1" x14ac:dyDescent="0.3">
      <c r="B67" s="36"/>
      <c r="C67" s="37"/>
      <c r="D67" s="38"/>
      <c r="E67" s="82">
        <f>SUM(E13:E66)</f>
        <v>23831</v>
      </c>
      <c r="F67" s="82"/>
      <c r="G67" s="82">
        <f>SUM(G13:G66)</f>
        <v>2072709000</v>
      </c>
      <c r="H67" s="82"/>
      <c r="I67" s="82">
        <f>SUM(I13:I66)</f>
        <v>2163495122</v>
      </c>
      <c r="J67" s="82"/>
      <c r="K67" s="82">
        <f>SUM(K13:K66)</f>
        <v>1877599000</v>
      </c>
      <c r="L67" s="82"/>
      <c r="M67" s="82">
        <f>SUM(M13:M66)</f>
        <v>2034694500</v>
      </c>
      <c r="N67" s="49"/>
      <c r="O67" s="60"/>
      <c r="P67" s="60"/>
      <c r="Q67" s="60"/>
      <c r="R67" s="50"/>
      <c r="S67" s="50"/>
      <c r="T67" s="51"/>
      <c r="U67" s="53"/>
      <c r="V67" s="37"/>
      <c r="W67" s="37"/>
      <c r="X67" s="63"/>
      <c r="Y67" s="63"/>
      <c r="Z67" s="64">
        <f>SUM(Z13:Z55)</f>
        <v>521919129</v>
      </c>
      <c r="AA67" s="52">
        <f>SUM(AA13:AA55)</f>
        <v>521919129</v>
      </c>
      <c r="AB67" s="68"/>
    </row>
    <row r="68" spans="2:32" s="11" customFormat="1" x14ac:dyDescent="0.2">
      <c r="B68" s="30"/>
      <c r="D68" s="32"/>
      <c r="E68" s="12"/>
      <c r="F68" s="12"/>
      <c r="G68" s="12"/>
      <c r="H68" s="12"/>
      <c r="I68" s="12"/>
      <c r="J68" s="12"/>
      <c r="K68" s="12"/>
      <c r="L68" s="12"/>
      <c r="M68" s="12"/>
      <c r="N68" s="44"/>
      <c r="O68" s="61"/>
      <c r="P68" s="61"/>
      <c r="Q68" s="61"/>
      <c r="R68" s="28"/>
      <c r="S68" s="28"/>
      <c r="T68" s="29"/>
      <c r="X68" s="15"/>
      <c r="Y68" s="15"/>
      <c r="Z68" s="19"/>
      <c r="AB68" s="19"/>
    </row>
    <row r="69" spans="2:32" s="11" customFormat="1" x14ac:dyDescent="0.2">
      <c r="B69" s="30"/>
      <c r="D69" s="32"/>
      <c r="E69" s="12"/>
      <c r="F69" s="12"/>
      <c r="G69" s="12"/>
      <c r="H69" s="12"/>
      <c r="I69" s="12"/>
      <c r="J69" s="12"/>
      <c r="K69" s="12"/>
      <c r="L69" s="12"/>
      <c r="M69" s="12"/>
      <c r="N69" s="44"/>
      <c r="P69" s="32"/>
      <c r="Q69" s="12"/>
      <c r="R69" s="44"/>
      <c r="T69" s="32"/>
      <c r="U69" s="12"/>
      <c r="V69" s="44"/>
      <c r="X69" s="32"/>
      <c r="Y69" s="12"/>
      <c r="Z69" s="44"/>
      <c r="AB69" s="32"/>
    </row>
    <row r="70" spans="2:32" s="11" customFormat="1" x14ac:dyDescent="0.2">
      <c r="B70" s="30"/>
      <c r="D70" s="32"/>
      <c r="E70" s="12"/>
      <c r="F70" s="12"/>
      <c r="G70" s="12"/>
      <c r="H70" s="12"/>
      <c r="I70" s="12"/>
      <c r="J70" s="12"/>
      <c r="K70" s="12"/>
      <c r="L70" s="12"/>
      <c r="M70" s="12"/>
      <c r="N70" s="44"/>
      <c r="P70" s="32"/>
      <c r="Q70" s="12"/>
      <c r="R70" s="44"/>
      <c r="T70" s="32"/>
      <c r="U70" s="12"/>
      <c r="V70" s="44"/>
      <c r="X70" s="32"/>
      <c r="Y70" s="12"/>
      <c r="Z70" s="44"/>
      <c r="AB70" s="32"/>
    </row>
    <row r="71" spans="2:32" s="11" customFormat="1" x14ac:dyDescent="0.2">
      <c r="B71" s="30"/>
      <c r="D71" s="32"/>
      <c r="E71" s="12"/>
      <c r="F71" s="12"/>
      <c r="G71" s="12"/>
      <c r="H71" s="12"/>
      <c r="I71" s="12"/>
      <c r="J71" s="12"/>
      <c r="K71" s="12"/>
      <c r="L71" s="12"/>
      <c r="M71" s="12"/>
      <c r="N71" s="44"/>
      <c r="P71" s="32"/>
      <c r="Q71" s="12"/>
      <c r="R71" s="44"/>
      <c r="T71" s="32"/>
      <c r="U71" s="12"/>
      <c r="V71" s="44"/>
      <c r="X71" s="32"/>
      <c r="Y71" s="12"/>
      <c r="Z71" s="44"/>
      <c r="AB71" s="32"/>
    </row>
    <row r="72" spans="2:32" s="11" customFormat="1" x14ac:dyDescent="0.2">
      <c r="B72" s="30"/>
      <c r="D72" s="32"/>
      <c r="E72" s="12"/>
      <c r="F72" s="12"/>
      <c r="G72" s="12"/>
      <c r="H72" s="12"/>
      <c r="I72" s="12"/>
      <c r="J72" s="12"/>
      <c r="K72" s="12"/>
      <c r="L72" s="12"/>
      <c r="M72" s="12"/>
      <c r="N72" s="44"/>
      <c r="P72" s="32"/>
      <c r="Q72" s="12"/>
      <c r="R72" s="44"/>
      <c r="T72" s="32"/>
      <c r="U72" s="12"/>
      <c r="V72" s="44"/>
      <c r="X72" s="32"/>
      <c r="Y72" s="12"/>
      <c r="Z72" s="44"/>
      <c r="AB72" s="32"/>
    </row>
    <row r="73" spans="2:32" s="11" customFormat="1" x14ac:dyDescent="0.2">
      <c r="B73" s="30"/>
      <c r="D73" s="32"/>
      <c r="E73" s="12"/>
      <c r="F73" s="12"/>
      <c r="G73" s="12"/>
      <c r="H73" s="12"/>
      <c r="I73" s="12"/>
      <c r="J73" s="12"/>
      <c r="K73" s="12"/>
      <c r="L73" s="12"/>
      <c r="M73" s="12"/>
      <c r="N73" s="39"/>
      <c r="P73" s="32"/>
      <c r="Q73" s="12"/>
      <c r="R73" s="44"/>
      <c r="T73" s="32"/>
      <c r="U73" s="12"/>
      <c r="V73" s="44"/>
      <c r="X73" s="32"/>
      <c r="Y73" s="12"/>
      <c r="Z73" s="44"/>
      <c r="AB73" s="32"/>
    </row>
    <row r="74" spans="2:32" s="11" customFormat="1" x14ac:dyDescent="0.2">
      <c r="B74" s="30"/>
      <c r="D74" s="32"/>
      <c r="E74" s="12"/>
      <c r="F74" s="12"/>
      <c r="G74" s="12"/>
      <c r="H74" s="12"/>
      <c r="I74" s="12"/>
      <c r="J74" s="12"/>
      <c r="K74" s="12"/>
      <c r="L74" s="12"/>
      <c r="M74" s="12"/>
      <c r="N74" s="39"/>
      <c r="P74" s="32"/>
      <c r="Q74" s="12"/>
      <c r="R74" s="44"/>
      <c r="T74" s="32"/>
      <c r="U74" s="12"/>
      <c r="V74" s="44"/>
      <c r="X74" s="32"/>
      <c r="Y74" s="12"/>
      <c r="Z74" s="44"/>
      <c r="AB74" s="32"/>
    </row>
    <row r="75" spans="2:32" s="11" customFormat="1" x14ac:dyDescent="0.2">
      <c r="B75" s="31"/>
      <c r="D75" s="32"/>
      <c r="E75" s="12"/>
      <c r="F75" s="12"/>
      <c r="G75" s="12"/>
      <c r="H75" s="12"/>
      <c r="I75" s="12"/>
      <c r="J75" s="12"/>
      <c r="K75" s="12"/>
      <c r="L75" s="12"/>
      <c r="M75" s="12"/>
      <c r="N75" s="39"/>
      <c r="P75" s="32"/>
      <c r="Q75" s="12"/>
      <c r="R75" s="44"/>
      <c r="T75" s="32"/>
      <c r="U75" s="12"/>
      <c r="V75" s="44"/>
      <c r="X75" s="32"/>
      <c r="Y75" s="12"/>
      <c r="Z75" s="44"/>
      <c r="AB75" s="32"/>
    </row>
    <row r="76" spans="2:32" s="11" customFormat="1" x14ac:dyDescent="0.2">
      <c r="B76" s="30"/>
      <c r="D76" s="32"/>
      <c r="E76" s="12"/>
      <c r="F76" s="12"/>
      <c r="G76" s="12"/>
      <c r="H76" s="12"/>
      <c r="I76" s="12"/>
      <c r="J76" s="12"/>
      <c r="K76" s="12"/>
      <c r="L76" s="12"/>
      <c r="M76" s="12"/>
      <c r="N76" s="39"/>
      <c r="P76" s="32"/>
      <c r="Q76" s="12"/>
      <c r="R76" s="44"/>
      <c r="T76" s="32"/>
      <c r="U76" s="12"/>
      <c r="V76" s="44"/>
      <c r="X76" s="32"/>
      <c r="Y76" s="12"/>
      <c r="Z76" s="44"/>
      <c r="AB76" s="32"/>
    </row>
    <row r="77" spans="2:32" s="11" customFormat="1" ht="14" x14ac:dyDescent="0.3">
      <c r="B77" s="30"/>
      <c r="C77" s="18"/>
      <c r="D77" s="32"/>
      <c r="E77" s="12"/>
      <c r="F77" s="12"/>
      <c r="G77" s="12"/>
      <c r="H77" s="12"/>
      <c r="I77" s="12"/>
      <c r="J77" s="12"/>
      <c r="K77" s="12"/>
      <c r="L77" s="12"/>
      <c r="M77" s="12"/>
      <c r="N77" s="39"/>
      <c r="P77" s="32"/>
      <c r="Q77" s="12"/>
      <c r="R77" s="44"/>
      <c r="T77" s="32"/>
      <c r="U77" s="12"/>
      <c r="V77" s="44"/>
      <c r="X77" s="32"/>
      <c r="Y77" s="12"/>
      <c r="Z77" s="44"/>
      <c r="AB77" s="32"/>
    </row>
    <row r="78" spans="2:32" s="11" customFormat="1" x14ac:dyDescent="0.2">
      <c r="B78" s="31"/>
      <c r="D78" s="32"/>
      <c r="E78" s="12"/>
      <c r="F78" s="12"/>
      <c r="G78" s="12"/>
      <c r="H78" s="12"/>
      <c r="I78" s="12"/>
      <c r="J78" s="12"/>
      <c r="K78" s="12"/>
      <c r="L78" s="12"/>
      <c r="M78" s="12"/>
      <c r="N78" s="39"/>
      <c r="P78" s="32"/>
      <c r="Q78" s="12"/>
      <c r="R78" s="44"/>
      <c r="T78" s="32"/>
      <c r="U78" s="12"/>
      <c r="V78" s="44"/>
      <c r="X78" s="32"/>
      <c r="Y78" s="12"/>
      <c r="Z78" s="44"/>
      <c r="AB78" s="32"/>
    </row>
    <row r="79" spans="2:32" s="11" customFormat="1" x14ac:dyDescent="0.2">
      <c r="B79" s="30"/>
      <c r="D79" s="32"/>
      <c r="E79" s="12"/>
      <c r="F79" s="12"/>
      <c r="G79" s="12"/>
      <c r="H79" s="12"/>
      <c r="I79" s="12"/>
      <c r="J79" s="12"/>
      <c r="K79" s="12"/>
      <c r="L79" s="12"/>
      <c r="M79" s="12"/>
      <c r="N79" s="39"/>
      <c r="P79" s="32"/>
      <c r="Q79" s="12"/>
      <c r="R79" s="44"/>
      <c r="T79" s="32"/>
      <c r="U79" s="12"/>
      <c r="V79" s="44"/>
      <c r="X79" s="32"/>
      <c r="Y79" s="12"/>
      <c r="Z79" s="44"/>
      <c r="AB79" s="32"/>
    </row>
    <row r="80" spans="2:32" s="11" customFormat="1" x14ac:dyDescent="0.2">
      <c r="B80" s="30"/>
      <c r="D80" s="32"/>
      <c r="E80" s="12"/>
      <c r="F80" s="12"/>
      <c r="G80" s="12"/>
      <c r="H80" s="12"/>
      <c r="I80" s="12"/>
      <c r="J80" s="12"/>
      <c r="K80" s="12"/>
      <c r="L80" s="12"/>
      <c r="M80" s="12"/>
      <c r="N80" s="39"/>
      <c r="P80" s="32"/>
      <c r="Q80" s="12"/>
      <c r="R80" s="44"/>
      <c r="T80" s="32"/>
      <c r="U80" s="12"/>
      <c r="V80" s="44"/>
      <c r="X80" s="32"/>
      <c r="Y80" s="12"/>
      <c r="Z80" s="44"/>
      <c r="AB80" s="32"/>
    </row>
    <row r="81" spans="2:28" s="11" customFormat="1" x14ac:dyDescent="0.2">
      <c r="B81" s="31"/>
      <c r="D81" s="32"/>
      <c r="E81" s="12"/>
      <c r="F81" s="12"/>
      <c r="G81" s="12"/>
      <c r="H81" s="12"/>
      <c r="I81" s="12"/>
      <c r="J81" s="12"/>
      <c r="K81" s="12"/>
      <c r="L81" s="12"/>
      <c r="M81" s="12"/>
      <c r="N81" s="39"/>
      <c r="P81" s="32"/>
      <c r="Q81" s="12"/>
      <c r="R81" s="44"/>
      <c r="T81" s="32"/>
      <c r="U81" s="12"/>
      <c r="V81" s="44"/>
      <c r="X81" s="32"/>
      <c r="Y81" s="12"/>
      <c r="Z81" s="44"/>
      <c r="AB81" s="32"/>
    </row>
    <row r="82" spans="2:28" s="11" customFormat="1" x14ac:dyDescent="0.2">
      <c r="B82" s="30"/>
      <c r="D82" s="32"/>
      <c r="E82" s="12"/>
      <c r="F82" s="12"/>
      <c r="G82" s="12"/>
      <c r="H82" s="12"/>
      <c r="I82" s="12"/>
      <c r="J82" s="12"/>
      <c r="K82" s="12"/>
      <c r="L82" s="12"/>
      <c r="M82" s="12"/>
      <c r="N82" s="39"/>
      <c r="P82" s="32"/>
      <c r="Q82" s="12"/>
      <c r="R82" s="44"/>
      <c r="T82" s="32"/>
      <c r="U82" s="12"/>
      <c r="V82" s="44"/>
      <c r="X82" s="32"/>
      <c r="Y82" s="12"/>
      <c r="Z82" s="44"/>
      <c r="AB82" s="32"/>
    </row>
    <row r="83" spans="2:28" s="11" customFormat="1" x14ac:dyDescent="0.2">
      <c r="B83" s="30"/>
      <c r="D83" s="32"/>
      <c r="E83" s="12"/>
      <c r="F83" s="12"/>
      <c r="G83" s="12"/>
      <c r="H83" s="12"/>
      <c r="I83" s="12"/>
      <c r="J83" s="12"/>
      <c r="K83" s="12"/>
      <c r="L83" s="12"/>
      <c r="M83" s="12"/>
      <c r="N83" s="39"/>
      <c r="P83" s="32"/>
      <c r="Q83" s="12"/>
      <c r="R83" s="44"/>
      <c r="T83" s="32"/>
      <c r="U83" s="12"/>
      <c r="V83" s="44"/>
      <c r="X83" s="32"/>
      <c r="Y83" s="12"/>
      <c r="Z83" s="44"/>
      <c r="AB83" s="32"/>
    </row>
    <row r="84" spans="2:28" s="11" customFormat="1" x14ac:dyDescent="0.2">
      <c r="B84" s="31"/>
      <c r="D84" s="32"/>
      <c r="E84" s="12"/>
      <c r="F84" s="12"/>
      <c r="G84" s="12"/>
      <c r="H84" s="12"/>
      <c r="I84" s="12"/>
      <c r="J84" s="12"/>
      <c r="K84" s="12"/>
      <c r="L84" s="12"/>
      <c r="M84" s="12"/>
      <c r="N84" s="39"/>
      <c r="P84" s="32"/>
      <c r="Q84" s="12"/>
      <c r="R84" s="44"/>
      <c r="T84" s="32"/>
      <c r="U84" s="12"/>
      <c r="V84" s="44"/>
      <c r="X84" s="32"/>
      <c r="Y84" s="12"/>
      <c r="Z84" s="44"/>
      <c r="AB84" s="32"/>
    </row>
    <row r="85" spans="2:28" s="11" customFormat="1" x14ac:dyDescent="0.2">
      <c r="B85" s="30"/>
      <c r="D85" s="32"/>
      <c r="E85" s="12"/>
      <c r="F85" s="12"/>
      <c r="G85" s="12"/>
      <c r="H85" s="12"/>
      <c r="I85" s="12"/>
      <c r="J85" s="12"/>
      <c r="K85" s="12"/>
      <c r="L85" s="12"/>
      <c r="M85" s="12"/>
      <c r="N85" s="39"/>
      <c r="P85" s="32"/>
      <c r="Q85" s="12"/>
      <c r="R85" s="44"/>
      <c r="T85" s="32"/>
      <c r="U85" s="12"/>
      <c r="V85" s="44"/>
      <c r="X85" s="32"/>
      <c r="Y85" s="12"/>
      <c r="Z85" s="44"/>
      <c r="AB85" s="32"/>
    </row>
    <row r="86" spans="2:28" s="11" customFormat="1" x14ac:dyDescent="0.2">
      <c r="B86" s="30"/>
      <c r="D86" s="32"/>
      <c r="E86" s="12"/>
      <c r="F86" s="12"/>
      <c r="G86" s="12"/>
      <c r="H86" s="12"/>
      <c r="I86" s="12"/>
      <c r="J86" s="12"/>
      <c r="K86" s="12"/>
      <c r="L86" s="12"/>
      <c r="M86" s="12"/>
      <c r="N86" s="39"/>
      <c r="P86" s="32"/>
      <c r="Q86" s="12"/>
      <c r="R86" s="44"/>
      <c r="T86" s="32"/>
      <c r="U86" s="12"/>
      <c r="V86" s="44"/>
      <c r="X86" s="32"/>
      <c r="Y86" s="12"/>
      <c r="Z86" s="44"/>
      <c r="AB86" s="32"/>
    </row>
    <row r="87" spans="2:28" s="11" customFormat="1" x14ac:dyDescent="0.2">
      <c r="B87" s="31"/>
      <c r="D87" s="32"/>
      <c r="E87" s="12"/>
      <c r="F87" s="12"/>
      <c r="G87" s="12"/>
      <c r="H87" s="12"/>
      <c r="I87" s="12"/>
      <c r="J87" s="12"/>
      <c r="K87" s="12"/>
      <c r="L87" s="12"/>
      <c r="M87" s="12"/>
      <c r="N87" s="39"/>
      <c r="P87" s="32"/>
      <c r="Q87" s="12"/>
      <c r="R87" s="44"/>
      <c r="T87" s="32"/>
      <c r="U87" s="12"/>
      <c r="V87" s="44"/>
      <c r="X87" s="32"/>
      <c r="Y87" s="12"/>
      <c r="Z87" s="44"/>
      <c r="AB87" s="32"/>
    </row>
    <row r="88" spans="2:28" s="11" customFormat="1" x14ac:dyDescent="0.2">
      <c r="B88" s="30"/>
      <c r="D88" s="32"/>
      <c r="E88" s="12"/>
      <c r="F88" s="12"/>
      <c r="G88" s="12"/>
      <c r="H88" s="12"/>
      <c r="I88" s="12"/>
      <c r="J88" s="12"/>
      <c r="K88" s="12"/>
      <c r="L88" s="12"/>
      <c r="M88" s="12"/>
      <c r="N88" s="39"/>
      <c r="P88" s="32"/>
      <c r="Q88" s="12"/>
      <c r="R88" s="44"/>
      <c r="T88" s="32"/>
      <c r="U88" s="12"/>
      <c r="V88" s="44"/>
      <c r="X88" s="32"/>
      <c r="Y88" s="12"/>
      <c r="Z88" s="44"/>
      <c r="AB88" s="32"/>
    </row>
    <row r="89" spans="2:28" s="11" customFormat="1" x14ac:dyDescent="0.2">
      <c r="B89" s="30"/>
      <c r="D89" s="32"/>
      <c r="E89" s="12"/>
      <c r="F89" s="12"/>
      <c r="G89" s="12"/>
      <c r="H89" s="12"/>
      <c r="I89" s="12"/>
      <c r="J89" s="12"/>
      <c r="K89" s="12"/>
      <c r="L89" s="12"/>
      <c r="M89" s="12"/>
      <c r="N89" s="39"/>
      <c r="P89" s="32"/>
      <c r="Q89" s="12"/>
      <c r="R89" s="44"/>
      <c r="T89" s="32"/>
      <c r="U89" s="12"/>
      <c r="V89" s="44"/>
      <c r="X89" s="32"/>
      <c r="Y89" s="12"/>
      <c r="Z89" s="44"/>
      <c r="AB89" s="32"/>
    </row>
    <row r="90" spans="2:28" s="11" customFormat="1" x14ac:dyDescent="0.2">
      <c r="B90" s="31"/>
      <c r="D90" s="32"/>
      <c r="E90" s="12"/>
      <c r="F90" s="12"/>
      <c r="G90" s="12"/>
      <c r="H90" s="12"/>
      <c r="I90" s="12"/>
      <c r="J90" s="12"/>
      <c r="K90" s="12"/>
      <c r="L90" s="12"/>
      <c r="M90" s="12"/>
      <c r="N90" s="39"/>
      <c r="O90" s="57"/>
      <c r="P90" s="57"/>
      <c r="Q90" s="57"/>
      <c r="X90" s="15"/>
      <c r="Y90" s="15"/>
    </row>
    <row r="91" spans="2:28" s="11" customFormat="1" x14ac:dyDescent="0.2">
      <c r="B91" s="30"/>
      <c r="D91" s="32"/>
      <c r="E91" s="12"/>
      <c r="F91" s="12"/>
      <c r="G91" s="12"/>
      <c r="H91" s="12"/>
      <c r="I91" s="12"/>
      <c r="J91" s="12"/>
      <c r="K91" s="12"/>
      <c r="L91" s="12"/>
      <c r="M91" s="12"/>
      <c r="N91" s="39"/>
      <c r="O91" s="57"/>
      <c r="P91" s="57"/>
      <c r="Q91" s="57"/>
      <c r="X91" s="15"/>
      <c r="Y91" s="15"/>
    </row>
    <row r="92" spans="2:28" s="11" customFormat="1" x14ac:dyDescent="0.2">
      <c r="B92" s="30"/>
      <c r="D92" s="32"/>
      <c r="E92" s="12"/>
      <c r="F92" s="12"/>
      <c r="G92" s="12"/>
      <c r="H92" s="12"/>
      <c r="I92" s="12"/>
      <c r="J92" s="12"/>
      <c r="K92" s="12"/>
      <c r="L92" s="12"/>
      <c r="M92" s="12"/>
      <c r="N92" s="39"/>
      <c r="O92" s="57"/>
      <c r="P92" s="57"/>
      <c r="Q92" s="57"/>
      <c r="X92" s="15"/>
      <c r="Y92" s="15"/>
    </row>
    <row r="93" spans="2:28" s="11" customFormat="1" x14ac:dyDescent="0.2">
      <c r="B93" s="31"/>
      <c r="D93" s="32"/>
      <c r="E93" s="12"/>
      <c r="F93" s="12"/>
      <c r="G93" s="12"/>
      <c r="H93" s="12"/>
      <c r="I93" s="12"/>
      <c r="J93" s="12"/>
      <c r="K93" s="12"/>
      <c r="L93" s="12"/>
      <c r="M93" s="12"/>
      <c r="N93" s="39"/>
      <c r="O93" s="57"/>
      <c r="P93" s="57"/>
      <c r="Q93" s="57"/>
      <c r="X93" s="15"/>
      <c r="Y93" s="15"/>
    </row>
    <row r="94" spans="2:28" s="11" customFormat="1" x14ac:dyDescent="0.2">
      <c r="B94" s="30"/>
      <c r="D94" s="32"/>
      <c r="E94" s="12"/>
      <c r="F94" s="12"/>
      <c r="G94" s="12"/>
      <c r="H94" s="12"/>
      <c r="I94" s="12"/>
      <c r="J94" s="12"/>
      <c r="K94" s="12"/>
      <c r="L94" s="12"/>
      <c r="M94" s="12"/>
      <c r="N94" s="39"/>
      <c r="O94" s="57"/>
      <c r="P94" s="57"/>
      <c r="Q94" s="57"/>
      <c r="X94" s="15"/>
      <c r="Y94" s="15"/>
    </row>
    <row r="95" spans="2:28" s="11" customFormat="1" x14ac:dyDescent="0.2">
      <c r="B95" s="30"/>
      <c r="D95" s="32"/>
      <c r="E95" s="12"/>
      <c r="F95" s="12"/>
      <c r="G95" s="12"/>
      <c r="H95" s="12"/>
      <c r="I95" s="12"/>
      <c r="J95" s="12"/>
      <c r="K95" s="12"/>
      <c r="L95" s="12"/>
      <c r="M95" s="12"/>
      <c r="N95" s="39"/>
      <c r="O95" s="57"/>
      <c r="P95" s="57"/>
      <c r="Q95" s="57"/>
      <c r="X95" s="15"/>
      <c r="Y95" s="15"/>
    </row>
    <row r="96" spans="2:28" s="11" customFormat="1" x14ac:dyDescent="0.2">
      <c r="B96" s="31"/>
      <c r="D96" s="32"/>
      <c r="E96" s="12"/>
      <c r="F96" s="12"/>
      <c r="G96" s="12"/>
      <c r="H96" s="12"/>
      <c r="I96" s="12"/>
      <c r="J96" s="12"/>
      <c r="K96" s="12"/>
      <c r="L96" s="12"/>
      <c r="M96" s="12"/>
      <c r="N96" s="39"/>
      <c r="O96" s="57"/>
      <c r="P96" s="57"/>
      <c r="Q96" s="57"/>
      <c r="X96" s="15"/>
      <c r="Y96" s="15"/>
    </row>
    <row r="97" spans="2:25" s="11" customFormat="1" x14ac:dyDescent="0.2">
      <c r="B97" s="30"/>
      <c r="D97" s="32"/>
      <c r="E97" s="12"/>
      <c r="F97" s="12"/>
      <c r="G97" s="12"/>
      <c r="H97" s="12"/>
      <c r="I97" s="12"/>
      <c r="J97" s="12"/>
      <c r="K97" s="12"/>
      <c r="L97" s="12"/>
      <c r="M97" s="12"/>
      <c r="N97" s="39"/>
      <c r="O97" s="57"/>
      <c r="P97" s="57"/>
      <c r="Q97" s="57"/>
      <c r="X97" s="15"/>
      <c r="Y97" s="15"/>
    </row>
    <row r="98" spans="2:25" s="11" customFormat="1" x14ac:dyDescent="0.2">
      <c r="B98" s="30"/>
      <c r="D98" s="32"/>
      <c r="E98" s="12"/>
      <c r="F98" s="12"/>
      <c r="G98" s="12"/>
      <c r="H98" s="12"/>
      <c r="I98" s="12"/>
      <c r="J98" s="12"/>
      <c r="K98" s="12"/>
      <c r="L98" s="12"/>
      <c r="M98" s="12"/>
      <c r="N98" s="39"/>
      <c r="O98" s="57"/>
      <c r="P98" s="57"/>
      <c r="Q98" s="57"/>
      <c r="X98" s="15"/>
      <c r="Y98" s="15"/>
    </row>
    <row r="99" spans="2:25" s="11" customFormat="1" x14ac:dyDescent="0.2">
      <c r="B99" s="31"/>
      <c r="D99" s="32"/>
      <c r="E99" s="12"/>
      <c r="F99" s="12"/>
      <c r="G99" s="12"/>
      <c r="H99" s="12"/>
      <c r="I99" s="12"/>
      <c r="J99" s="12"/>
      <c r="K99" s="12"/>
      <c r="L99" s="12"/>
      <c r="M99" s="12"/>
      <c r="N99" s="39"/>
      <c r="O99" s="57"/>
      <c r="P99" s="57"/>
      <c r="Q99" s="57"/>
      <c r="X99" s="15"/>
      <c r="Y99" s="15"/>
    </row>
    <row r="100" spans="2:25" s="11" customFormat="1" x14ac:dyDescent="0.2">
      <c r="B100" s="30"/>
      <c r="D100" s="32"/>
      <c r="E100" s="12"/>
      <c r="F100" s="12"/>
      <c r="G100" s="12"/>
      <c r="H100" s="12"/>
      <c r="I100" s="12"/>
      <c r="J100" s="12"/>
      <c r="K100" s="12"/>
      <c r="L100" s="12"/>
      <c r="M100" s="12"/>
      <c r="N100" s="39"/>
      <c r="O100" s="57"/>
      <c r="P100" s="57"/>
      <c r="Q100" s="57"/>
      <c r="X100" s="15"/>
      <c r="Y100" s="15"/>
    </row>
    <row r="101" spans="2:25" s="11" customFormat="1" x14ac:dyDescent="0.2">
      <c r="B101" s="30"/>
      <c r="D101" s="32"/>
      <c r="E101" s="12"/>
      <c r="F101" s="12"/>
      <c r="G101" s="12"/>
      <c r="H101" s="12"/>
      <c r="I101" s="12"/>
      <c r="J101" s="12"/>
      <c r="K101" s="12"/>
      <c r="L101" s="12"/>
      <c r="M101" s="12"/>
      <c r="N101" s="39"/>
      <c r="O101" s="57"/>
      <c r="P101" s="57"/>
      <c r="Q101" s="57"/>
      <c r="X101" s="15"/>
      <c r="Y101" s="15"/>
    </row>
    <row r="102" spans="2:25" s="11" customFormat="1" x14ac:dyDescent="0.2">
      <c r="B102" s="31"/>
      <c r="D102" s="32"/>
      <c r="E102" s="12"/>
      <c r="F102" s="12"/>
      <c r="G102" s="12"/>
      <c r="H102" s="12"/>
      <c r="I102" s="12"/>
      <c r="J102" s="12"/>
      <c r="K102" s="12"/>
      <c r="L102" s="12"/>
      <c r="M102" s="12"/>
      <c r="N102" s="39"/>
      <c r="O102" s="57"/>
      <c r="P102" s="57"/>
      <c r="Q102" s="57"/>
      <c r="X102" s="15"/>
      <c r="Y102" s="15"/>
    </row>
    <row r="103" spans="2:25" s="11" customFormat="1" x14ac:dyDescent="0.2">
      <c r="B103" s="30"/>
      <c r="D103" s="32"/>
      <c r="E103" s="12"/>
      <c r="F103" s="12"/>
      <c r="G103" s="12"/>
      <c r="H103" s="12"/>
      <c r="I103" s="12"/>
      <c r="J103" s="12"/>
      <c r="K103" s="12"/>
      <c r="L103" s="12"/>
      <c r="M103" s="12"/>
      <c r="N103" s="39"/>
      <c r="O103" s="57"/>
      <c r="P103" s="57"/>
      <c r="Q103" s="57"/>
      <c r="X103" s="15"/>
      <c r="Y103" s="15"/>
    </row>
    <row r="104" spans="2:25" s="11" customFormat="1" x14ac:dyDescent="0.2">
      <c r="B104" s="30"/>
      <c r="D104" s="32"/>
      <c r="E104" s="12"/>
      <c r="F104" s="12"/>
      <c r="G104" s="12"/>
      <c r="H104" s="12"/>
      <c r="I104" s="12"/>
      <c r="J104" s="12"/>
      <c r="K104" s="12"/>
      <c r="L104" s="12"/>
      <c r="M104" s="12"/>
      <c r="N104" s="39"/>
      <c r="O104" s="57"/>
      <c r="P104" s="57"/>
      <c r="Q104" s="57"/>
      <c r="X104" s="15"/>
      <c r="Y104" s="15"/>
    </row>
    <row r="105" spans="2:25" s="11" customFormat="1" x14ac:dyDescent="0.2">
      <c r="B105" s="31"/>
      <c r="D105" s="32"/>
      <c r="E105" s="12"/>
      <c r="F105" s="12"/>
      <c r="G105" s="12"/>
      <c r="H105" s="12"/>
      <c r="I105" s="12"/>
      <c r="J105" s="12"/>
      <c r="K105" s="12"/>
      <c r="L105" s="12"/>
      <c r="M105" s="12"/>
      <c r="N105" s="39"/>
      <c r="O105" s="57"/>
      <c r="P105" s="57"/>
      <c r="Q105" s="57"/>
      <c r="X105" s="15"/>
      <c r="Y105" s="15"/>
    </row>
    <row r="106" spans="2:25" s="11" customFormat="1" x14ac:dyDescent="0.2">
      <c r="B106" s="30"/>
      <c r="D106" s="32"/>
      <c r="E106" s="12"/>
      <c r="F106" s="12"/>
      <c r="G106" s="12"/>
      <c r="H106" s="12"/>
      <c r="I106" s="12"/>
      <c r="J106" s="12"/>
      <c r="K106" s="12"/>
      <c r="L106" s="12"/>
      <c r="M106" s="12"/>
      <c r="N106" s="39"/>
      <c r="O106" s="57"/>
      <c r="P106" s="57"/>
      <c r="Q106" s="57"/>
      <c r="X106" s="15"/>
      <c r="Y106" s="15"/>
    </row>
    <row r="107" spans="2:25" s="11" customFormat="1" x14ac:dyDescent="0.2">
      <c r="D107" s="32"/>
      <c r="E107" s="12"/>
      <c r="F107" s="12"/>
      <c r="G107" s="12"/>
      <c r="H107" s="12"/>
      <c r="I107" s="12"/>
      <c r="J107" s="12"/>
      <c r="K107" s="12"/>
      <c r="L107" s="12"/>
      <c r="M107" s="12"/>
      <c r="N107" s="39"/>
      <c r="O107" s="57"/>
      <c r="P107" s="57"/>
      <c r="Q107" s="57"/>
      <c r="X107" s="15"/>
      <c r="Y107" s="15"/>
    </row>
    <row r="108" spans="2:25" s="11" customFormat="1" x14ac:dyDescent="0.2">
      <c r="D108" s="32"/>
      <c r="E108" s="12"/>
      <c r="F108" s="12"/>
      <c r="G108" s="12"/>
      <c r="H108" s="12"/>
      <c r="I108" s="12"/>
      <c r="J108" s="12"/>
      <c r="K108" s="12"/>
      <c r="L108" s="12"/>
      <c r="M108" s="12"/>
      <c r="N108" s="39"/>
      <c r="O108" s="57"/>
      <c r="P108" s="57"/>
      <c r="Q108" s="57"/>
      <c r="X108" s="15"/>
      <c r="Y108" s="15"/>
    </row>
    <row r="109" spans="2:25" s="11" customFormat="1" x14ac:dyDescent="0.2">
      <c r="D109" s="32"/>
      <c r="E109" s="12"/>
      <c r="F109" s="12"/>
      <c r="G109" s="12"/>
      <c r="H109" s="12"/>
      <c r="I109" s="12"/>
      <c r="J109" s="12"/>
      <c r="K109" s="12"/>
      <c r="L109" s="12"/>
      <c r="M109" s="12"/>
      <c r="N109" s="39"/>
      <c r="O109" s="57"/>
      <c r="P109" s="57"/>
      <c r="Q109" s="57"/>
      <c r="X109" s="15"/>
      <c r="Y109" s="15"/>
    </row>
    <row r="110" spans="2:25" s="11" customFormat="1" x14ac:dyDescent="0.2">
      <c r="D110" s="32"/>
      <c r="E110" s="12"/>
      <c r="F110" s="12"/>
      <c r="G110" s="12"/>
      <c r="H110" s="12"/>
      <c r="I110" s="12"/>
      <c r="J110" s="12"/>
      <c r="K110" s="12"/>
      <c r="L110" s="12"/>
      <c r="M110" s="12"/>
      <c r="N110" s="39"/>
      <c r="O110" s="57"/>
      <c r="P110" s="57"/>
      <c r="Q110" s="57"/>
      <c r="X110" s="15"/>
      <c r="Y110" s="15"/>
    </row>
    <row r="111" spans="2:25" s="11" customFormat="1" x14ac:dyDescent="0.2">
      <c r="D111" s="32"/>
      <c r="E111" s="12"/>
      <c r="F111" s="12"/>
      <c r="G111" s="12"/>
      <c r="H111" s="12"/>
      <c r="I111" s="12"/>
      <c r="J111" s="12"/>
      <c r="K111" s="12"/>
      <c r="L111" s="12"/>
      <c r="M111" s="12"/>
      <c r="N111" s="39"/>
      <c r="O111" s="57"/>
      <c r="P111" s="57"/>
      <c r="Q111" s="57"/>
      <c r="X111" s="15"/>
      <c r="Y111" s="15"/>
    </row>
    <row r="112" spans="2:25" s="11" customFormat="1" x14ac:dyDescent="0.2">
      <c r="D112" s="32"/>
      <c r="E112" s="12"/>
      <c r="F112" s="12"/>
      <c r="G112" s="12"/>
      <c r="H112" s="12"/>
      <c r="I112" s="12"/>
      <c r="J112" s="12"/>
      <c r="K112" s="12"/>
      <c r="L112" s="12"/>
      <c r="M112" s="12"/>
      <c r="N112" s="39"/>
      <c r="O112" s="57"/>
      <c r="P112" s="57"/>
      <c r="Q112" s="57"/>
      <c r="X112" s="15"/>
      <c r="Y112" s="15"/>
    </row>
    <row r="113" spans="4:25" s="11" customFormat="1" x14ac:dyDescent="0.2">
      <c r="D113" s="32"/>
      <c r="E113" s="12"/>
      <c r="F113" s="12"/>
      <c r="G113" s="12"/>
      <c r="H113" s="12"/>
      <c r="I113" s="12"/>
      <c r="J113" s="12"/>
      <c r="K113" s="12"/>
      <c r="L113" s="12"/>
      <c r="M113" s="12"/>
      <c r="N113" s="39"/>
      <c r="O113" s="57"/>
      <c r="P113" s="57"/>
      <c r="Q113" s="57"/>
      <c r="X113" s="15"/>
      <c r="Y113" s="15"/>
    </row>
    <row r="114" spans="4:25" s="11" customFormat="1" x14ac:dyDescent="0.2">
      <c r="D114" s="32"/>
      <c r="E114" s="12"/>
      <c r="F114" s="12"/>
      <c r="G114" s="12"/>
      <c r="H114" s="12"/>
      <c r="I114" s="12"/>
      <c r="J114" s="12"/>
      <c r="K114" s="12"/>
      <c r="L114" s="12"/>
      <c r="M114" s="12"/>
      <c r="N114" s="39"/>
      <c r="O114" s="57"/>
      <c r="P114" s="57"/>
      <c r="Q114" s="57"/>
      <c r="X114" s="15"/>
      <c r="Y114" s="15"/>
    </row>
    <row r="115" spans="4:25" s="11" customFormat="1" x14ac:dyDescent="0.2">
      <c r="D115" s="32"/>
      <c r="E115" s="12"/>
      <c r="F115" s="12"/>
      <c r="G115" s="12"/>
      <c r="H115" s="12"/>
      <c r="I115" s="12"/>
      <c r="J115" s="12"/>
      <c r="K115" s="12"/>
      <c r="L115" s="12"/>
      <c r="M115" s="12"/>
      <c r="N115" s="39"/>
      <c r="O115" s="57"/>
      <c r="P115" s="57"/>
      <c r="Q115" s="57"/>
      <c r="X115" s="15"/>
      <c r="Y115" s="15"/>
    </row>
    <row r="116" spans="4:25" s="11" customFormat="1" x14ac:dyDescent="0.2">
      <c r="D116" s="32"/>
      <c r="E116" s="12"/>
      <c r="F116" s="12"/>
      <c r="G116" s="12"/>
      <c r="H116" s="12"/>
      <c r="I116" s="12"/>
      <c r="J116" s="12"/>
      <c r="K116" s="12"/>
      <c r="L116" s="12"/>
      <c r="M116" s="12"/>
      <c r="N116" s="39"/>
      <c r="O116" s="57"/>
      <c r="P116" s="57"/>
      <c r="Q116" s="57"/>
      <c r="X116" s="15"/>
      <c r="Y116" s="15"/>
    </row>
    <row r="117" spans="4:25" s="11" customFormat="1" x14ac:dyDescent="0.2">
      <c r="D117" s="32"/>
      <c r="E117" s="12"/>
      <c r="F117" s="12"/>
      <c r="G117" s="12"/>
      <c r="H117" s="12"/>
      <c r="I117" s="12"/>
      <c r="J117" s="12"/>
      <c r="K117" s="12"/>
      <c r="L117" s="12"/>
      <c r="M117" s="12"/>
      <c r="N117" s="39"/>
      <c r="O117" s="57"/>
      <c r="P117" s="57"/>
      <c r="Q117" s="57"/>
      <c r="X117" s="15"/>
      <c r="Y117" s="15"/>
    </row>
    <row r="118" spans="4:25" s="11" customFormat="1" x14ac:dyDescent="0.2">
      <c r="D118" s="32"/>
      <c r="E118" s="12"/>
      <c r="F118" s="12"/>
      <c r="G118" s="12"/>
      <c r="H118" s="12"/>
      <c r="I118" s="12"/>
      <c r="J118" s="12"/>
      <c r="K118" s="12"/>
      <c r="L118" s="12"/>
      <c r="M118" s="12"/>
      <c r="N118" s="39"/>
      <c r="O118" s="57"/>
      <c r="P118" s="57"/>
      <c r="Q118" s="57"/>
      <c r="X118" s="15"/>
      <c r="Y118" s="15"/>
    </row>
    <row r="119" spans="4:25" s="11" customFormat="1" x14ac:dyDescent="0.2">
      <c r="D119" s="32"/>
      <c r="E119" s="12"/>
      <c r="F119" s="12"/>
      <c r="G119" s="12"/>
      <c r="H119" s="12"/>
      <c r="I119" s="12"/>
      <c r="J119" s="12"/>
      <c r="K119" s="12"/>
      <c r="L119" s="12"/>
      <c r="M119" s="12"/>
      <c r="N119" s="39"/>
      <c r="O119" s="57"/>
      <c r="P119" s="57"/>
      <c r="Q119" s="57"/>
      <c r="X119" s="15"/>
      <c r="Y119" s="15"/>
    </row>
    <row r="120" spans="4:25" s="11" customFormat="1" x14ac:dyDescent="0.2">
      <c r="D120" s="32"/>
      <c r="E120" s="12"/>
      <c r="F120" s="12"/>
      <c r="G120" s="12"/>
      <c r="H120" s="12"/>
      <c r="I120" s="12"/>
      <c r="J120" s="12"/>
      <c r="K120" s="12"/>
      <c r="L120" s="12"/>
      <c r="M120" s="12"/>
      <c r="N120" s="39"/>
      <c r="O120" s="57"/>
      <c r="P120" s="57"/>
      <c r="Q120" s="57"/>
      <c r="X120" s="15"/>
      <c r="Y120" s="15"/>
    </row>
    <row r="121" spans="4:25" s="11" customFormat="1" x14ac:dyDescent="0.2">
      <c r="D121" s="32"/>
      <c r="E121" s="12"/>
      <c r="F121" s="12"/>
      <c r="G121" s="12"/>
      <c r="H121" s="12"/>
      <c r="I121" s="12"/>
      <c r="J121" s="12"/>
      <c r="K121" s="12"/>
      <c r="L121" s="12"/>
      <c r="M121" s="12"/>
      <c r="N121" s="39"/>
      <c r="O121" s="57"/>
      <c r="P121" s="57"/>
      <c r="Q121" s="57"/>
      <c r="X121" s="15"/>
      <c r="Y121" s="15"/>
    </row>
    <row r="122" spans="4:25" s="11" customFormat="1" x14ac:dyDescent="0.2">
      <c r="D122" s="32"/>
      <c r="E122" s="12"/>
      <c r="F122" s="12"/>
      <c r="G122" s="12"/>
      <c r="H122" s="12"/>
      <c r="I122" s="12"/>
      <c r="J122" s="12"/>
      <c r="K122" s="12"/>
      <c r="L122" s="12"/>
      <c r="M122" s="12"/>
      <c r="N122" s="39"/>
      <c r="O122" s="57"/>
      <c r="P122" s="57"/>
      <c r="Q122" s="57"/>
      <c r="X122" s="15"/>
      <c r="Y122" s="15"/>
    </row>
    <row r="123" spans="4:25" s="11" customFormat="1" x14ac:dyDescent="0.2">
      <c r="D123" s="32"/>
      <c r="E123" s="12"/>
      <c r="F123" s="12"/>
      <c r="G123" s="12"/>
      <c r="H123" s="12"/>
      <c r="I123" s="12"/>
      <c r="J123" s="12"/>
      <c r="K123" s="12"/>
      <c r="L123" s="12"/>
      <c r="M123" s="12"/>
      <c r="N123" s="39"/>
      <c r="O123" s="57"/>
      <c r="P123" s="57"/>
      <c r="Q123" s="57"/>
      <c r="X123" s="15"/>
      <c r="Y123" s="15"/>
    </row>
    <row r="124" spans="4:25" s="11" customFormat="1" x14ac:dyDescent="0.2">
      <c r="D124" s="32"/>
      <c r="E124" s="12"/>
      <c r="F124" s="12"/>
      <c r="G124" s="12"/>
      <c r="H124" s="12"/>
      <c r="I124" s="12"/>
      <c r="J124" s="12"/>
      <c r="K124" s="12"/>
      <c r="L124" s="12"/>
      <c r="M124" s="12"/>
      <c r="N124" s="39"/>
      <c r="O124" s="57"/>
      <c r="P124" s="57"/>
      <c r="Q124" s="57"/>
      <c r="X124" s="15"/>
      <c r="Y124" s="15"/>
    </row>
    <row r="125" spans="4:25" s="11" customFormat="1" x14ac:dyDescent="0.2">
      <c r="D125" s="32"/>
      <c r="E125" s="12"/>
      <c r="F125" s="12"/>
      <c r="G125" s="12"/>
      <c r="H125" s="12"/>
      <c r="I125" s="12"/>
      <c r="J125" s="12"/>
      <c r="K125" s="12"/>
      <c r="L125" s="12"/>
      <c r="M125" s="12"/>
      <c r="N125" s="39"/>
      <c r="O125" s="57"/>
      <c r="P125" s="57"/>
      <c r="Q125" s="57"/>
      <c r="X125" s="15"/>
      <c r="Y125" s="15"/>
    </row>
    <row r="126" spans="4:25" s="11" customFormat="1" x14ac:dyDescent="0.2">
      <c r="D126" s="32"/>
      <c r="E126" s="12"/>
      <c r="F126" s="12"/>
      <c r="G126" s="12"/>
      <c r="H126" s="12"/>
      <c r="I126" s="12"/>
      <c r="J126" s="12"/>
      <c r="K126" s="12"/>
      <c r="L126" s="12"/>
      <c r="M126" s="12"/>
      <c r="N126" s="39"/>
      <c r="O126" s="57"/>
      <c r="P126" s="57"/>
      <c r="Q126" s="57"/>
      <c r="X126" s="15"/>
      <c r="Y126" s="15"/>
    </row>
    <row r="127" spans="4:25" s="11" customFormat="1" x14ac:dyDescent="0.2">
      <c r="D127" s="32"/>
      <c r="E127" s="12"/>
      <c r="F127" s="12"/>
      <c r="G127" s="12"/>
      <c r="H127" s="12"/>
      <c r="I127" s="12"/>
      <c r="J127" s="12"/>
      <c r="K127" s="12"/>
      <c r="L127" s="12"/>
      <c r="M127" s="12"/>
      <c r="N127" s="39"/>
      <c r="O127" s="57"/>
      <c r="P127" s="57"/>
      <c r="Q127" s="57"/>
      <c r="X127" s="15"/>
      <c r="Y127" s="15"/>
    </row>
    <row r="128" spans="4:25" s="11" customFormat="1" x14ac:dyDescent="0.2">
      <c r="D128" s="32"/>
      <c r="E128" s="12"/>
      <c r="F128" s="12"/>
      <c r="G128" s="12"/>
      <c r="H128" s="12"/>
      <c r="I128" s="12"/>
      <c r="J128" s="12"/>
      <c r="K128" s="12"/>
      <c r="L128" s="12"/>
      <c r="M128" s="12"/>
      <c r="N128" s="39"/>
      <c r="O128" s="57"/>
      <c r="P128" s="57"/>
      <c r="Q128" s="57"/>
      <c r="X128" s="15"/>
      <c r="Y128" s="15"/>
    </row>
    <row r="129" spans="4:25" s="11" customFormat="1" x14ac:dyDescent="0.2">
      <c r="D129" s="32"/>
      <c r="E129" s="12"/>
      <c r="F129" s="12"/>
      <c r="G129" s="12"/>
      <c r="H129" s="12"/>
      <c r="I129" s="12"/>
      <c r="J129" s="12"/>
      <c r="K129" s="12"/>
      <c r="L129" s="12"/>
      <c r="M129" s="12"/>
      <c r="N129" s="39"/>
      <c r="O129" s="57"/>
      <c r="P129" s="57"/>
      <c r="Q129" s="57"/>
      <c r="X129" s="15"/>
      <c r="Y129" s="15"/>
    </row>
    <row r="130" spans="4:25" s="11" customFormat="1" x14ac:dyDescent="0.2">
      <c r="D130" s="32"/>
      <c r="E130" s="12"/>
      <c r="F130" s="12"/>
      <c r="G130" s="12"/>
      <c r="H130" s="12"/>
      <c r="I130" s="12"/>
      <c r="J130" s="12"/>
      <c r="K130" s="12"/>
      <c r="L130" s="12"/>
      <c r="M130" s="12"/>
      <c r="N130" s="39"/>
      <c r="O130" s="57"/>
      <c r="P130" s="57"/>
      <c r="Q130" s="57"/>
      <c r="X130" s="15"/>
      <c r="Y130" s="15"/>
    </row>
    <row r="131" spans="4:25" s="11" customFormat="1" x14ac:dyDescent="0.2">
      <c r="D131" s="32"/>
      <c r="E131" s="12"/>
      <c r="F131" s="12"/>
      <c r="G131" s="12"/>
      <c r="H131" s="12"/>
      <c r="I131" s="12"/>
      <c r="J131" s="12"/>
      <c r="K131" s="12"/>
      <c r="L131" s="12"/>
      <c r="M131" s="12"/>
      <c r="N131" s="39"/>
      <c r="O131" s="57"/>
      <c r="P131" s="57"/>
      <c r="Q131" s="57"/>
      <c r="X131" s="15"/>
      <c r="Y131" s="15"/>
    </row>
    <row r="132" spans="4:25" s="11" customFormat="1" x14ac:dyDescent="0.2">
      <c r="D132" s="32"/>
      <c r="E132" s="12"/>
      <c r="F132" s="12"/>
      <c r="G132" s="12"/>
      <c r="H132" s="12"/>
      <c r="I132" s="12"/>
      <c r="J132" s="12"/>
      <c r="K132" s="12"/>
      <c r="L132" s="12"/>
      <c r="M132" s="12"/>
      <c r="N132" s="39"/>
      <c r="O132" s="57"/>
      <c r="P132" s="57"/>
      <c r="Q132" s="57"/>
      <c r="X132" s="15"/>
      <c r="Y132" s="15"/>
    </row>
    <row r="133" spans="4:25" s="11" customFormat="1" x14ac:dyDescent="0.2">
      <c r="D133" s="32"/>
      <c r="E133" s="12"/>
      <c r="F133" s="12"/>
      <c r="G133" s="12"/>
      <c r="H133" s="12"/>
      <c r="I133" s="12"/>
      <c r="J133" s="12"/>
      <c r="K133" s="12"/>
      <c r="L133" s="12"/>
      <c r="M133" s="12"/>
      <c r="N133" s="39"/>
      <c r="O133" s="57"/>
      <c r="P133" s="57"/>
      <c r="Q133" s="57"/>
      <c r="X133" s="15"/>
      <c r="Y133" s="15"/>
    </row>
    <row r="134" spans="4:25" s="11" customFormat="1" x14ac:dyDescent="0.2">
      <c r="D134" s="32"/>
      <c r="E134" s="12"/>
      <c r="F134" s="12"/>
      <c r="G134" s="12"/>
      <c r="H134" s="12"/>
      <c r="I134" s="12"/>
      <c r="J134" s="12"/>
      <c r="K134" s="12"/>
      <c r="L134" s="12"/>
      <c r="M134" s="12"/>
      <c r="N134" s="39"/>
      <c r="O134" s="57"/>
      <c r="P134" s="57"/>
      <c r="Q134" s="57"/>
      <c r="X134" s="15"/>
      <c r="Y134" s="15"/>
    </row>
    <row r="135" spans="4:25" s="11" customFormat="1" x14ac:dyDescent="0.2">
      <c r="D135" s="32"/>
      <c r="E135" s="12"/>
      <c r="F135" s="12"/>
      <c r="G135" s="12"/>
      <c r="H135" s="12"/>
      <c r="I135" s="12"/>
      <c r="J135" s="12"/>
      <c r="K135" s="12"/>
      <c r="L135" s="12"/>
      <c r="M135" s="12"/>
      <c r="N135" s="39"/>
      <c r="O135" s="57"/>
      <c r="P135" s="57"/>
      <c r="Q135" s="57"/>
      <c r="X135" s="15"/>
      <c r="Y135" s="15"/>
    </row>
    <row r="136" spans="4:25" s="11" customFormat="1" x14ac:dyDescent="0.2">
      <c r="D136" s="32"/>
      <c r="E136" s="12"/>
      <c r="F136" s="12"/>
      <c r="G136" s="12"/>
      <c r="H136" s="12"/>
      <c r="I136" s="12"/>
      <c r="J136" s="12"/>
      <c r="K136" s="12"/>
      <c r="L136" s="12"/>
      <c r="M136" s="12"/>
      <c r="N136" s="39"/>
      <c r="O136" s="57"/>
      <c r="P136" s="57"/>
      <c r="Q136" s="57"/>
      <c r="X136" s="15"/>
      <c r="Y136" s="15"/>
    </row>
    <row r="137" spans="4:25" s="11" customFormat="1" x14ac:dyDescent="0.2">
      <c r="D137" s="32"/>
      <c r="E137" s="12"/>
      <c r="F137" s="12"/>
      <c r="G137" s="12"/>
      <c r="H137" s="12"/>
      <c r="I137" s="12"/>
      <c r="J137" s="12"/>
      <c r="K137" s="12"/>
      <c r="L137" s="12"/>
      <c r="M137" s="12"/>
      <c r="N137" s="39"/>
      <c r="O137" s="57"/>
      <c r="P137" s="57"/>
      <c r="Q137" s="57"/>
      <c r="X137" s="15"/>
      <c r="Y137" s="15"/>
    </row>
    <row r="138" spans="4:25" s="11" customFormat="1" x14ac:dyDescent="0.2">
      <c r="D138" s="32"/>
      <c r="E138" s="12"/>
      <c r="F138" s="12"/>
      <c r="G138" s="12"/>
      <c r="H138" s="12"/>
      <c r="I138" s="12"/>
      <c r="J138" s="12"/>
      <c r="K138" s="12"/>
      <c r="L138" s="12"/>
      <c r="M138" s="12"/>
      <c r="N138" s="39"/>
      <c r="O138" s="57"/>
      <c r="P138" s="57"/>
      <c r="Q138" s="57"/>
      <c r="X138" s="15"/>
      <c r="Y138" s="15"/>
    </row>
    <row r="139" spans="4:25" s="11" customFormat="1" x14ac:dyDescent="0.2">
      <c r="D139" s="32"/>
      <c r="E139" s="12"/>
      <c r="F139" s="12"/>
      <c r="G139" s="12"/>
      <c r="H139" s="12"/>
      <c r="I139" s="12"/>
      <c r="J139" s="12"/>
      <c r="K139" s="12"/>
      <c r="L139" s="12"/>
      <c r="M139" s="12"/>
      <c r="N139" s="39"/>
      <c r="O139" s="57"/>
      <c r="P139" s="57"/>
      <c r="Q139" s="57"/>
      <c r="X139" s="15"/>
      <c r="Y139" s="15"/>
    </row>
    <row r="140" spans="4:25" s="11" customFormat="1" x14ac:dyDescent="0.2">
      <c r="D140" s="32"/>
      <c r="E140" s="12"/>
      <c r="F140" s="12"/>
      <c r="G140" s="12"/>
      <c r="H140" s="12"/>
      <c r="I140" s="12"/>
      <c r="J140" s="12"/>
      <c r="K140" s="12"/>
      <c r="L140" s="12"/>
      <c r="M140" s="12"/>
      <c r="N140" s="39"/>
      <c r="O140" s="57"/>
      <c r="P140" s="57"/>
      <c r="Q140" s="57"/>
      <c r="X140" s="15"/>
      <c r="Y140" s="15"/>
    </row>
    <row r="141" spans="4:25" s="11" customFormat="1" x14ac:dyDescent="0.2">
      <c r="D141" s="32"/>
      <c r="E141" s="12"/>
      <c r="F141" s="12"/>
      <c r="G141" s="12"/>
      <c r="H141" s="12"/>
      <c r="I141" s="12"/>
      <c r="J141" s="12"/>
      <c r="K141" s="12"/>
      <c r="L141" s="12"/>
      <c r="M141" s="12"/>
      <c r="N141" s="39"/>
      <c r="O141" s="57"/>
      <c r="P141" s="57"/>
      <c r="Q141" s="57"/>
      <c r="X141" s="15"/>
      <c r="Y141" s="15"/>
    </row>
    <row r="142" spans="4:25" s="11" customFormat="1" x14ac:dyDescent="0.2">
      <c r="D142" s="32"/>
      <c r="E142" s="12"/>
      <c r="F142" s="12"/>
      <c r="G142" s="12"/>
      <c r="H142" s="12"/>
      <c r="I142" s="12"/>
      <c r="J142" s="12"/>
      <c r="K142" s="12"/>
      <c r="L142" s="12"/>
      <c r="M142" s="12"/>
      <c r="N142" s="39"/>
      <c r="O142" s="57"/>
      <c r="P142" s="57"/>
      <c r="Q142" s="57"/>
      <c r="X142" s="15"/>
      <c r="Y142" s="15"/>
    </row>
    <row r="143" spans="4:25" s="11" customFormat="1" x14ac:dyDescent="0.2">
      <c r="D143" s="32"/>
      <c r="E143" s="12"/>
      <c r="F143" s="12"/>
      <c r="G143" s="12"/>
      <c r="H143" s="12"/>
      <c r="I143" s="12"/>
      <c r="J143" s="12"/>
      <c r="K143" s="12"/>
      <c r="L143" s="12"/>
      <c r="M143" s="12"/>
      <c r="N143" s="39"/>
      <c r="O143" s="57"/>
      <c r="P143" s="57"/>
      <c r="Q143" s="57"/>
      <c r="X143" s="15"/>
      <c r="Y143" s="15"/>
    </row>
    <row r="144" spans="4:25" s="11" customFormat="1" x14ac:dyDescent="0.2">
      <c r="D144" s="32"/>
      <c r="E144" s="12"/>
      <c r="F144" s="12"/>
      <c r="G144" s="12"/>
      <c r="H144" s="12"/>
      <c r="I144" s="12"/>
      <c r="J144" s="12"/>
      <c r="K144" s="12"/>
      <c r="L144" s="12"/>
      <c r="M144" s="12"/>
      <c r="N144" s="39"/>
      <c r="O144" s="57"/>
      <c r="P144" s="57"/>
      <c r="Q144" s="57"/>
      <c r="X144" s="15"/>
      <c r="Y144" s="15"/>
    </row>
    <row r="145" spans="4:25" s="11" customFormat="1" x14ac:dyDescent="0.2">
      <c r="D145" s="32"/>
      <c r="E145" s="12"/>
      <c r="F145" s="12"/>
      <c r="G145" s="12"/>
      <c r="H145" s="12"/>
      <c r="I145" s="12"/>
      <c r="J145" s="12"/>
      <c r="K145" s="12"/>
      <c r="L145" s="12"/>
      <c r="M145" s="12"/>
      <c r="N145" s="39"/>
      <c r="O145" s="57"/>
      <c r="P145" s="57"/>
      <c r="Q145" s="57"/>
      <c r="X145" s="15"/>
      <c r="Y145" s="15"/>
    </row>
    <row r="146" spans="4:25" s="11" customFormat="1" x14ac:dyDescent="0.2">
      <c r="D146" s="32"/>
      <c r="E146" s="12"/>
      <c r="F146" s="12"/>
      <c r="G146" s="12"/>
      <c r="H146" s="12"/>
      <c r="I146" s="12"/>
      <c r="J146" s="12"/>
      <c r="K146" s="12"/>
      <c r="L146" s="12"/>
      <c r="M146" s="12"/>
      <c r="N146" s="39"/>
      <c r="O146" s="57"/>
      <c r="P146" s="57"/>
      <c r="Q146" s="57"/>
      <c r="X146" s="15"/>
      <c r="Y146" s="15"/>
    </row>
    <row r="147" spans="4:25" s="11" customFormat="1" x14ac:dyDescent="0.2">
      <c r="D147" s="32"/>
      <c r="E147" s="12"/>
      <c r="F147" s="12"/>
      <c r="G147" s="12"/>
      <c r="H147" s="12"/>
      <c r="I147" s="12"/>
      <c r="J147" s="12"/>
      <c r="K147" s="12"/>
      <c r="L147" s="12"/>
      <c r="M147" s="12"/>
      <c r="N147" s="39"/>
      <c r="O147" s="57"/>
      <c r="P147" s="57"/>
      <c r="Q147" s="57"/>
      <c r="X147" s="15"/>
      <c r="Y147" s="15"/>
    </row>
    <row r="148" spans="4:25" s="11" customFormat="1" x14ac:dyDescent="0.2">
      <c r="D148" s="32"/>
      <c r="E148" s="12"/>
      <c r="F148" s="12"/>
      <c r="G148" s="12"/>
      <c r="H148" s="12"/>
      <c r="I148" s="12"/>
      <c r="J148" s="12"/>
      <c r="K148" s="12"/>
      <c r="L148" s="12"/>
      <c r="M148" s="12"/>
      <c r="N148" s="39"/>
      <c r="O148" s="57"/>
      <c r="P148" s="57"/>
      <c r="Q148" s="57"/>
      <c r="X148" s="15"/>
      <c r="Y148" s="15"/>
    </row>
    <row r="149" spans="4:25" s="11" customFormat="1" x14ac:dyDescent="0.2">
      <c r="D149" s="32"/>
      <c r="E149" s="12"/>
      <c r="F149" s="12"/>
      <c r="G149" s="12"/>
      <c r="H149" s="12"/>
      <c r="I149" s="12"/>
      <c r="J149" s="12"/>
      <c r="K149" s="12"/>
      <c r="L149" s="12"/>
      <c r="M149" s="12"/>
      <c r="N149" s="39"/>
      <c r="O149" s="57"/>
      <c r="P149" s="57"/>
      <c r="Q149" s="57"/>
      <c r="X149" s="15"/>
      <c r="Y149" s="15"/>
    </row>
    <row r="150" spans="4:25" s="11" customFormat="1" x14ac:dyDescent="0.2">
      <c r="D150" s="32"/>
      <c r="E150" s="12"/>
      <c r="F150" s="12"/>
      <c r="G150" s="12"/>
      <c r="H150" s="12"/>
      <c r="I150" s="12"/>
      <c r="J150" s="12"/>
      <c r="K150" s="12"/>
      <c r="L150" s="12"/>
      <c r="M150" s="12"/>
      <c r="N150" s="39"/>
      <c r="O150" s="57"/>
      <c r="P150" s="57"/>
      <c r="Q150" s="57"/>
      <c r="X150" s="15"/>
      <c r="Y150" s="15"/>
    </row>
    <row r="151" spans="4:25" s="11" customFormat="1" x14ac:dyDescent="0.2">
      <c r="D151" s="32"/>
      <c r="E151" s="12"/>
      <c r="F151" s="12"/>
      <c r="G151" s="12"/>
      <c r="H151" s="12"/>
      <c r="I151" s="12"/>
      <c r="J151" s="12"/>
      <c r="K151" s="12"/>
      <c r="L151" s="12"/>
      <c r="M151" s="12"/>
      <c r="N151" s="39"/>
      <c r="O151" s="57"/>
      <c r="P151" s="57"/>
      <c r="Q151" s="57"/>
      <c r="X151" s="15"/>
      <c r="Y151" s="15"/>
    </row>
    <row r="152" spans="4:25" s="11" customFormat="1" x14ac:dyDescent="0.2">
      <c r="D152" s="32"/>
      <c r="E152" s="12"/>
      <c r="F152" s="12"/>
      <c r="G152" s="12"/>
      <c r="H152" s="12"/>
      <c r="I152" s="12"/>
      <c r="J152" s="12"/>
      <c r="K152" s="12"/>
      <c r="L152" s="12"/>
      <c r="M152" s="12"/>
      <c r="N152" s="39"/>
      <c r="O152" s="57"/>
      <c r="P152" s="57"/>
      <c r="Q152" s="57"/>
      <c r="X152" s="15"/>
      <c r="Y152" s="15"/>
    </row>
    <row r="153" spans="4:25" s="11" customFormat="1" x14ac:dyDescent="0.2">
      <c r="D153" s="32"/>
      <c r="E153" s="12"/>
      <c r="F153" s="12"/>
      <c r="G153" s="12"/>
      <c r="H153" s="12"/>
      <c r="I153" s="12"/>
      <c r="J153" s="12"/>
      <c r="K153" s="12"/>
      <c r="L153" s="12"/>
      <c r="M153" s="12"/>
      <c r="N153" s="39"/>
      <c r="O153" s="57"/>
      <c r="P153" s="57"/>
      <c r="Q153" s="57"/>
      <c r="X153" s="15"/>
      <c r="Y153" s="15"/>
    </row>
    <row r="154" spans="4:25" s="11" customFormat="1" x14ac:dyDescent="0.2">
      <c r="D154" s="32"/>
      <c r="E154" s="12"/>
      <c r="F154" s="12"/>
      <c r="G154" s="12"/>
      <c r="H154" s="12"/>
      <c r="I154" s="12"/>
      <c r="J154" s="12"/>
      <c r="K154" s="12"/>
      <c r="L154" s="12"/>
      <c r="M154" s="12"/>
      <c r="N154" s="39"/>
      <c r="O154" s="57"/>
      <c r="P154" s="57"/>
      <c r="Q154" s="57"/>
      <c r="X154" s="15"/>
      <c r="Y154" s="15"/>
    </row>
    <row r="155" spans="4:25" s="11" customFormat="1" x14ac:dyDescent="0.2">
      <c r="D155" s="32"/>
      <c r="E155" s="12"/>
      <c r="F155" s="12"/>
      <c r="G155" s="12"/>
      <c r="H155" s="12"/>
      <c r="I155" s="12"/>
      <c r="J155" s="12"/>
      <c r="K155" s="12"/>
      <c r="L155" s="12"/>
      <c r="M155" s="12"/>
      <c r="N155" s="39"/>
      <c r="O155" s="57"/>
      <c r="P155" s="57"/>
      <c r="Q155" s="57"/>
      <c r="X155" s="15"/>
      <c r="Y155" s="15"/>
    </row>
    <row r="156" spans="4:25" s="11" customFormat="1" x14ac:dyDescent="0.2">
      <c r="D156" s="32"/>
      <c r="E156" s="12"/>
      <c r="F156" s="12"/>
      <c r="G156" s="12"/>
      <c r="H156" s="12"/>
      <c r="I156" s="12"/>
      <c r="J156" s="12"/>
      <c r="K156" s="12"/>
      <c r="L156" s="12"/>
      <c r="M156" s="12"/>
      <c r="N156" s="39"/>
      <c r="O156" s="57"/>
      <c r="P156" s="57"/>
      <c r="Q156" s="57"/>
      <c r="X156" s="15"/>
      <c r="Y156" s="15"/>
    </row>
    <row r="157" spans="4:25" s="11" customFormat="1" x14ac:dyDescent="0.2">
      <c r="D157" s="32"/>
      <c r="E157" s="12"/>
      <c r="F157" s="12"/>
      <c r="G157" s="12"/>
      <c r="H157" s="12"/>
      <c r="I157" s="12"/>
      <c r="J157" s="12"/>
      <c r="K157" s="12"/>
      <c r="L157" s="12"/>
      <c r="M157" s="12"/>
      <c r="N157" s="39"/>
      <c r="O157" s="57"/>
      <c r="P157" s="57"/>
      <c r="Q157" s="57"/>
      <c r="X157" s="15"/>
      <c r="Y157" s="15"/>
    </row>
    <row r="158" spans="4:25" s="11" customFormat="1" x14ac:dyDescent="0.2">
      <c r="D158" s="32"/>
      <c r="E158" s="12"/>
      <c r="F158" s="12"/>
      <c r="G158" s="12"/>
      <c r="H158" s="12"/>
      <c r="I158" s="12"/>
      <c r="J158" s="12"/>
      <c r="K158" s="12"/>
      <c r="L158" s="12"/>
      <c r="M158" s="12"/>
      <c r="N158" s="39"/>
      <c r="O158" s="57"/>
      <c r="P158" s="57"/>
      <c r="Q158" s="57"/>
      <c r="X158" s="15"/>
      <c r="Y158" s="15"/>
    </row>
    <row r="159" spans="4:25" s="11" customFormat="1" x14ac:dyDescent="0.2">
      <c r="D159" s="32"/>
      <c r="E159" s="12"/>
      <c r="F159" s="12"/>
      <c r="G159" s="12"/>
      <c r="H159" s="12"/>
      <c r="I159" s="12"/>
      <c r="J159" s="12"/>
      <c r="K159" s="12"/>
      <c r="L159" s="12"/>
      <c r="M159" s="12"/>
      <c r="N159" s="39"/>
      <c r="O159" s="57"/>
      <c r="P159" s="57"/>
      <c r="Q159" s="57"/>
      <c r="X159" s="15"/>
      <c r="Y159" s="15"/>
    </row>
    <row r="160" spans="4:25" s="11" customFormat="1" x14ac:dyDescent="0.2">
      <c r="D160" s="32"/>
      <c r="E160" s="12"/>
      <c r="F160" s="12"/>
      <c r="G160" s="12"/>
      <c r="H160" s="12"/>
      <c r="I160" s="12"/>
      <c r="J160" s="12"/>
      <c r="K160" s="12"/>
      <c r="L160" s="12"/>
      <c r="M160" s="12"/>
      <c r="N160" s="39"/>
      <c r="O160" s="57"/>
      <c r="P160" s="57"/>
      <c r="Q160" s="57"/>
      <c r="X160" s="15"/>
      <c r="Y160" s="15"/>
    </row>
    <row r="161" spans="4:25" s="11" customFormat="1" x14ac:dyDescent="0.2">
      <c r="D161" s="32"/>
      <c r="E161" s="12"/>
      <c r="F161" s="12"/>
      <c r="G161" s="12"/>
      <c r="H161" s="12"/>
      <c r="I161" s="12"/>
      <c r="J161" s="12"/>
      <c r="K161" s="12"/>
      <c r="L161" s="12"/>
      <c r="M161" s="12"/>
      <c r="N161" s="39"/>
      <c r="O161" s="57"/>
      <c r="P161" s="57"/>
      <c r="Q161" s="57"/>
      <c r="X161" s="15"/>
      <c r="Y161" s="15"/>
    </row>
    <row r="162" spans="4:25" s="11" customFormat="1" x14ac:dyDescent="0.2">
      <c r="D162" s="32"/>
      <c r="E162" s="12"/>
      <c r="F162" s="12"/>
      <c r="G162" s="12"/>
      <c r="H162" s="12"/>
      <c r="I162" s="12"/>
      <c r="J162" s="12"/>
      <c r="K162" s="12"/>
      <c r="L162" s="12"/>
      <c r="M162" s="12"/>
      <c r="N162" s="39"/>
      <c r="O162" s="57"/>
      <c r="P162" s="57"/>
      <c r="Q162" s="57"/>
      <c r="X162" s="15"/>
      <c r="Y162" s="15"/>
    </row>
    <row r="163" spans="4:25" s="11" customFormat="1" x14ac:dyDescent="0.2">
      <c r="D163" s="32"/>
      <c r="E163" s="12"/>
      <c r="F163" s="12"/>
      <c r="G163" s="12"/>
      <c r="H163" s="12"/>
      <c r="I163" s="12"/>
      <c r="J163" s="12"/>
      <c r="K163" s="12"/>
      <c r="L163" s="12"/>
      <c r="M163" s="12"/>
      <c r="N163" s="39"/>
      <c r="O163" s="57"/>
      <c r="P163" s="57"/>
      <c r="Q163" s="57"/>
      <c r="X163" s="15"/>
      <c r="Y163" s="15"/>
    </row>
    <row r="164" spans="4:25" s="11" customFormat="1" x14ac:dyDescent="0.2">
      <c r="D164" s="32"/>
      <c r="E164" s="12"/>
      <c r="F164" s="12"/>
      <c r="G164" s="12"/>
      <c r="H164" s="12"/>
      <c r="I164" s="12"/>
      <c r="J164" s="12"/>
      <c r="K164" s="12"/>
      <c r="L164" s="12"/>
      <c r="M164" s="12"/>
      <c r="N164" s="39"/>
      <c r="O164" s="57"/>
      <c r="P164" s="57"/>
      <c r="Q164" s="57"/>
      <c r="X164" s="15"/>
      <c r="Y164" s="15"/>
    </row>
    <row r="165" spans="4:25" s="11" customFormat="1" x14ac:dyDescent="0.2">
      <c r="D165" s="32"/>
      <c r="E165" s="12"/>
      <c r="F165" s="12"/>
      <c r="G165" s="12"/>
      <c r="H165" s="12"/>
      <c r="I165" s="12"/>
      <c r="J165" s="12"/>
      <c r="K165" s="12"/>
      <c r="L165" s="12"/>
      <c r="M165" s="12"/>
      <c r="N165" s="39"/>
      <c r="O165" s="57"/>
      <c r="P165" s="57"/>
      <c r="Q165" s="57"/>
      <c r="X165" s="15"/>
      <c r="Y165" s="15"/>
    </row>
    <row r="166" spans="4:25" s="11" customFormat="1" x14ac:dyDescent="0.2">
      <c r="D166" s="32"/>
      <c r="E166" s="12"/>
      <c r="F166" s="12"/>
      <c r="G166" s="12"/>
      <c r="H166" s="12"/>
      <c r="I166" s="12"/>
      <c r="J166" s="12"/>
      <c r="K166" s="12"/>
      <c r="L166" s="12"/>
      <c r="M166" s="12"/>
      <c r="N166" s="39"/>
      <c r="O166" s="57"/>
      <c r="P166" s="57"/>
      <c r="Q166" s="57"/>
      <c r="X166" s="15"/>
      <c r="Y166" s="15"/>
    </row>
    <row r="167" spans="4:25" s="11" customFormat="1" x14ac:dyDescent="0.2">
      <c r="D167" s="32"/>
      <c r="E167" s="12"/>
      <c r="F167" s="12"/>
      <c r="G167" s="12"/>
      <c r="H167" s="12"/>
      <c r="I167" s="12"/>
      <c r="J167" s="12"/>
      <c r="K167" s="12"/>
      <c r="L167" s="12"/>
      <c r="M167" s="12"/>
      <c r="N167" s="39"/>
      <c r="O167" s="57"/>
      <c r="P167" s="57"/>
      <c r="Q167" s="57"/>
      <c r="X167" s="15"/>
      <c r="Y167" s="15"/>
    </row>
    <row r="168" spans="4:25" s="11" customFormat="1" x14ac:dyDescent="0.2">
      <c r="D168" s="32"/>
      <c r="E168" s="12"/>
      <c r="F168" s="12"/>
      <c r="G168" s="12"/>
      <c r="H168" s="12"/>
      <c r="I168" s="12"/>
      <c r="J168" s="12"/>
      <c r="K168" s="12"/>
      <c r="L168" s="12"/>
      <c r="M168" s="12"/>
      <c r="N168" s="39"/>
      <c r="O168" s="57"/>
      <c r="P168" s="57"/>
      <c r="Q168" s="57"/>
      <c r="X168" s="15"/>
      <c r="Y168" s="15"/>
    </row>
    <row r="169" spans="4:25" s="11" customFormat="1" x14ac:dyDescent="0.2">
      <c r="D169" s="32"/>
      <c r="E169" s="12"/>
      <c r="F169" s="12"/>
      <c r="G169" s="12"/>
      <c r="H169" s="12"/>
      <c r="I169" s="12"/>
      <c r="J169" s="12"/>
      <c r="K169" s="12"/>
      <c r="L169" s="12"/>
      <c r="M169" s="12"/>
      <c r="N169" s="39"/>
      <c r="O169" s="57"/>
      <c r="P169" s="57"/>
      <c r="Q169" s="57"/>
      <c r="X169" s="15"/>
      <c r="Y169" s="15"/>
    </row>
    <row r="170" spans="4:25" s="11" customFormat="1" x14ac:dyDescent="0.2">
      <c r="D170" s="32"/>
      <c r="E170" s="12"/>
      <c r="F170" s="12"/>
      <c r="G170" s="12"/>
      <c r="H170" s="12"/>
      <c r="I170" s="12"/>
      <c r="J170" s="12"/>
      <c r="K170" s="12"/>
      <c r="L170" s="12"/>
      <c r="M170" s="12"/>
      <c r="N170" s="39"/>
      <c r="O170" s="57"/>
      <c r="P170" s="57"/>
      <c r="Q170" s="57"/>
      <c r="X170" s="15"/>
      <c r="Y170" s="15"/>
    </row>
    <row r="171" spans="4:25" s="11" customFormat="1" x14ac:dyDescent="0.2">
      <c r="D171" s="32"/>
      <c r="E171" s="12"/>
      <c r="F171" s="12"/>
      <c r="G171" s="12"/>
      <c r="H171" s="12"/>
      <c r="I171" s="12"/>
      <c r="J171" s="12"/>
      <c r="K171" s="12"/>
      <c r="L171" s="12"/>
      <c r="M171" s="12"/>
      <c r="N171" s="39"/>
      <c r="O171" s="57"/>
      <c r="P171" s="57"/>
      <c r="Q171" s="57"/>
      <c r="X171" s="15"/>
      <c r="Y171" s="15"/>
    </row>
    <row r="172" spans="4:25" s="11" customFormat="1" x14ac:dyDescent="0.2">
      <c r="D172" s="32"/>
      <c r="E172" s="12"/>
      <c r="F172" s="12"/>
      <c r="G172" s="12"/>
      <c r="H172" s="12"/>
      <c r="I172" s="12"/>
      <c r="J172" s="12"/>
      <c r="K172" s="12"/>
      <c r="L172" s="12"/>
      <c r="M172" s="12"/>
      <c r="N172" s="39"/>
      <c r="O172" s="57"/>
      <c r="P172" s="57"/>
      <c r="Q172" s="57"/>
      <c r="X172" s="15"/>
      <c r="Y172" s="15"/>
    </row>
    <row r="173" spans="4:25" s="11" customFormat="1" x14ac:dyDescent="0.2">
      <c r="D173" s="32"/>
      <c r="E173" s="12"/>
      <c r="F173" s="12"/>
      <c r="G173" s="12"/>
      <c r="H173" s="12"/>
      <c r="I173" s="12"/>
      <c r="J173" s="12"/>
      <c r="K173" s="12"/>
      <c r="L173" s="12"/>
      <c r="M173" s="12"/>
      <c r="N173" s="39"/>
      <c r="O173" s="57"/>
      <c r="P173" s="57"/>
      <c r="Q173" s="57"/>
      <c r="X173" s="15"/>
      <c r="Y173" s="15"/>
    </row>
    <row r="174" spans="4:25" s="11" customFormat="1" x14ac:dyDescent="0.2">
      <c r="D174" s="32"/>
      <c r="E174" s="12"/>
      <c r="F174" s="12"/>
      <c r="G174" s="12"/>
      <c r="H174" s="12"/>
      <c r="I174" s="12"/>
      <c r="J174" s="12"/>
      <c r="K174" s="12"/>
      <c r="L174" s="12"/>
      <c r="M174" s="12"/>
      <c r="N174" s="39"/>
      <c r="O174" s="57"/>
      <c r="P174" s="57"/>
      <c r="Q174" s="57"/>
      <c r="X174" s="15"/>
      <c r="Y174" s="15"/>
    </row>
    <row r="175" spans="4:25" s="11" customFormat="1" x14ac:dyDescent="0.2">
      <c r="D175" s="32"/>
      <c r="E175" s="12"/>
      <c r="F175" s="12"/>
      <c r="G175" s="12"/>
      <c r="H175" s="12"/>
      <c r="I175" s="12"/>
      <c r="J175" s="12"/>
      <c r="K175" s="12"/>
      <c r="L175" s="12"/>
      <c r="M175" s="12"/>
      <c r="N175" s="39"/>
      <c r="O175" s="57"/>
      <c r="P175" s="57"/>
      <c r="Q175" s="57"/>
      <c r="X175" s="15"/>
      <c r="Y175" s="15"/>
    </row>
    <row r="176" spans="4:25" s="11" customFormat="1" x14ac:dyDescent="0.2">
      <c r="D176" s="32"/>
      <c r="E176" s="12"/>
      <c r="F176" s="12"/>
      <c r="G176" s="12"/>
      <c r="H176" s="12"/>
      <c r="I176" s="12"/>
      <c r="J176" s="12"/>
      <c r="K176" s="12"/>
      <c r="L176" s="12"/>
      <c r="M176" s="12"/>
      <c r="N176" s="39"/>
      <c r="O176" s="57"/>
      <c r="P176" s="57"/>
      <c r="Q176" s="57"/>
      <c r="X176" s="15"/>
      <c r="Y176" s="15"/>
    </row>
    <row r="177" spans="4:25" s="11" customFormat="1" x14ac:dyDescent="0.2">
      <c r="D177" s="32"/>
      <c r="E177" s="12"/>
      <c r="F177" s="12"/>
      <c r="G177" s="12"/>
      <c r="H177" s="12"/>
      <c r="I177" s="12"/>
      <c r="J177" s="12"/>
      <c r="K177" s="12"/>
      <c r="L177" s="12"/>
      <c r="M177" s="12"/>
      <c r="N177" s="39"/>
      <c r="O177" s="57"/>
      <c r="P177" s="57"/>
      <c r="Q177" s="57"/>
      <c r="X177" s="15"/>
      <c r="Y177" s="15"/>
    </row>
    <row r="178" spans="4:25" s="11" customFormat="1" x14ac:dyDescent="0.2">
      <c r="D178" s="32"/>
      <c r="E178" s="12"/>
      <c r="F178" s="12"/>
      <c r="G178" s="12"/>
      <c r="H178" s="12"/>
      <c r="I178" s="12"/>
      <c r="J178" s="12"/>
      <c r="K178" s="12"/>
      <c r="L178" s="12"/>
      <c r="M178" s="12"/>
      <c r="N178" s="39"/>
      <c r="O178" s="57"/>
      <c r="P178" s="57"/>
      <c r="Q178" s="57"/>
      <c r="X178" s="15"/>
      <c r="Y178" s="15"/>
    </row>
    <row r="179" spans="4:25" s="11" customFormat="1" x14ac:dyDescent="0.2">
      <c r="D179" s="32"/>
      <c r="E179" s="12"/>
      <c r="F179" s="12"/>
      <c r="G179" s="12"/>
      <c r="H179" s="12"/>
      <c r="I179" s="12"/>
      <c r="J179" s="12"/>
      <c r="K179" s="12"/>
      <c r="L179" s="12"/>
      <c r="M179" s="12"/>
      <c r="N179" s="39"/>
      <c r="O179" s="57"/>
      <c r="P179" s="57"/>
      <c r="Q179" s="57"/>
      <c r="X179" s="15"/>
      <c r="Y179" s="15"/>
    </row>
    <row r="180" spans="4:25" s="11" customFormat="1" x14ac:dyDescent="0.2">
      <c r="D180" s="32"/>
      <c r="E180" s="12"/>
      <c r="F180" s="12"/>
      <c r="G180" s="12"/>
      <c r="H180" s="12"/>
      <c r="I180" s="12"/>
      <c r="J180" s="12"/>
      <c r="K180" s="12"/>
      <c r="L180" s="12"/>
      <c r="M180" s="12"/>
      <c r="N180" s="39"/>
      <c r="O180" s="57"/>
      <c r="P180" s="57"/>
      <c r="Q180" s="57"/>
      <c r="X180" s="15"/>
      <c r="Y180" s="15"/>
    </row>
    <row r="181" spans="4:25" s="11" customFormat="1" x14ac:dyDescent="0.2">
      <c r="D181" s="32"/>
      <c r="E181" s="12"/>
      <c r="F181" s="12"/>
      <c r="G181" s="12"/>
      <c r="H181" s="12"/>
      <c r="I181" s="12"/>
      <c r="J181" s="12"/>
      <c r="K181" s="12"/>
      <c r="L181" s="12"/>
      <c r="M181" s="12"/>
      <c r="N181" s="39"/>
      <c r="O181" s="57"/>
      <c r="P181" s="57"/>
      <c r="Q181" s="57"/>
      <c r="X181" s="15"/>
      <c r="Y181" s="15"/>
    </row>
  </sheetData>
  <autoFilter ref="B12:W67" xr:uid="{00000000-0009-0000-0000-000000000000}"/>
  <mergeCells count="19">
    <mergeCell ref="B8:AA8"/>
    <mergeCell ref="B3:Q3"/>
    <mergeCell ref="B4:Q4"/>
    <mergeCell ref="B5:Q5"/>
    <mergeCell ref="B6:Q6"/>
    <mergeCell ref="B7:AA7"/>
    <mergeCell ref="U11:V11"/>
    <mergeCell ref="W11:AA11"/>
    <mergeCell ref="AB11:AD20"/>
    <mergeCell ref="B9:Q9"/>
    <mergeCell ref="U9:AA10"/>
    <mergeCell ref="C11:E11"/>
    <mergeCell ref="F11:G11"/>
    <mergeCell ref="H11:I11"/>
    <mergeCell ref="J11:K11"/>
    <mergeCell ref="L11:M11"/>
    <mergeCell ref="N11:O11"/>
    <mergeCell ref="P11:Q11"/>
    <mergeCell ref="R11:T11"/>
  </mergeCells>
  <printOptions horizontalCentered="1" verticalCentered="1"/>
  <pageMargins left="0.31496062992125984" right="0.31496062992125984" top="0.35433070866141736" bottom="0.35433070866141736" header="0.31496062992125984" footer="0.31496062992125984"/>
  <pageSetup scale="8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11E00D031697942A8EAE17D32B7D7E4" ma:contentTypeVersion="12" ma:contentTypeDescription="Create a new document." ma:contentTypeScope="" ma:versionID="2140f91c922727daa532c7242a9cf553">
  <xsd:schema xmlns:xsd="http://www.w3.org/2001/XMLSchema" xmlns:xs="http://www.w3.org/2001/XMLSchema" xmlns:p="http://schemas.microsoft.com/office/2006/metadata/properties" xmlns:ns3="60563688-8522-4c11-a65b-91ad02bb0b1c" xmlns:ns4="b347958d-af88-4cfa-a5a3-c5d92ba045dc" targetNamespace="http://schemas.microsoft.com/office/2006/metadata/properties" ma:root="true" ma:fieldsID="4a1defca47825deca6923f0872934f9a" ns3:_="" ns4:_="">
    <xsd:import namespace="60563688-8522-4c11-a65b-91ad02bb0b1c"/>
    <xsd:import namespace="b347958d-af88-4cfa-a5a3-c5d92ba045dc"/>
    <xsd:element name="properties">
      <xsd:complexType>
        <xsd:sequence>
          <xsd:element name="documentManagement">
            <xsd:complexType>
              <xsd:all>
                <xsd:element ref="ns3:SharedWithDetails" minOccurs="0"/>
                <xsd:element ref="ns3:SharingHintHash" minOccurs="0"/>
                <xsd:element ref="ns3:SharedWithUsers"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63688-8522-4c11-a65b-91ad02bb0b1c" elementFormDefault="qualified">
    <xsd:import namespace="http://schemas.microsoft.com/office/2006/documentManagement/types"/>
    <xsd:import namespace="http://schemas.microsoft.com/office/infopath/2007/PartnerControls"/>
    <xsd:element name="SharedWithDetails" ma:index="8" nillable="true" ma:displayName="Shared With Details" ma:description="" ma:internalName="SharedWithDetails" ma:readOnly="true">
      <xsd:simpleType>
        <xsd:restriction base="dms:Note">
          <xsd:maxLength value="255"/>
        </xsd:restriction>
      </xsd:simpleType>
    </xsd:element>
    <xsd:element name="SharingHintHash" ma:index="9" nillable="true" ma:displayName="Sharing Hint Hash" ma:description="" ma:hidden="true" ma:internalName="SharingHintHash" ma:readOnly="true">
      <xsd:simpleType>
        <xsd:restriction base="dms:Text"/>
      </xsd:simpleType>
    </xsd:element>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47958d-af88-4cfa-a5a3-c5d92ba045dc"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871083-35CD-43AA-9ABE-83BC945A97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63688-8522-4c11-a65b-91ad02bb0b1c"/>
    <ds:schemaRef ds:uri="b347958d-af88-4cfa-a5a3-c5d92ba045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3C6616-AC6B-4966-88BA-2FAFF1285EC4}">
  <ds:schemaRefs>
    <ds:schemaRef ds:uri="http://schemas.microsoft.com/office/infopath/2007/PartnerControls"/>
    <ds:schemaRef ds:uri="http://schemas.microsoft.com/office/2006/documentManagement/types"/>
    <ds:schemaRef ds:uri="http://purl.org/dc/dcmitype/"/>
    <ds:schemaRef ds:uri="60563688-8522-4c11-a65b-91ad02bb0b1c"/>
    <ds:schemaRef ds:uri="b347958d-af88-4cfa-a5a3-c5d92ba045dc"/>
    <ds:schemaRef ds:uri="http://www.w3.org/XML/1998/namespace"/>
    <ds:schemaRef ds:uri="http://purl.org/dc/terms/"/>
    <ds:schemaRef ds:uri="http://purl.org/dc/elements/1.1/"/>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0C5BCB36-1EFE-42BD-8508-7BFC42681C5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ESTUDIO DE MERCADO </vt:lpstr>
      <vt:lpstr>ESTUDIO DE MERCADO  (3)</vt:lpstr>
      <vt:lpstr>ESTUDIO DE MERCADO CH</vt:lpstr>
      <vt:lpstr>ESTUDIO DE MERCADO VF</vt:lpstr>
      <vt:lpstr>ESTUDIO DE MERCADO  (2)</vt:lpstr>
      <vt:lpstr>'ESTUDIO DE MERCADO '!_Hlk190241631</vt:lpstr>
      <vt:lpstr>'ESTUDIO DE MERCADO  (2)'!_Hlk190241631</vt:lpstr>
      <vt:lpstr>'ESTUDIO DE MERCADO  (3)'!_Hlk190241631</vt:lpstr>
      <vt:lpstr>'ESTUDIO DE MERCADO CH'!_Hlk190241631</vt:lpstr>
      <vt:lpstr>'ESTUDIO DE MERCADO VF'!_Hlk190241631</vt:lpstr>
      <vt:lpstr>'ESTUDIO DE MERCADO '!Área_de_impresión</vt:lpstr>
      <vt:lpstr>'ESTUDIO DE MERCADO  (2)'!Área_de_impresión</vt:lpstr>
      <vt:lpstr>'ESTUDIO DE MERCADO  (3)'!Área_de_impresión</vt:lpstr>
      <vt:lpstr>'ESTUDIO DE MERCADO CH'!Área_de_impresión</vt:lpstr>
      <vt:lpstr>'ESTUDIO DE MERCADO VF'!Área_de_impresión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NASLY SONSIR GARAY ESPINOSA</dc:creator>
  <cp:keywords/>
  <dc:description/>
  <cp:lastModifiedBy>LUIS ALFONSO FRANCO SAAVEDRA</cp:lastModifiedBy>
  <cp:revision/>
  <dcterms:created xsi:type="dcterms:W3CDTF">2018-01-19T01:19:01Z</dcterms:created>
  <dcterms:modified xsi:type="dcterms:W3CDTF">2026-06-30T14:47:13Z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0x010100E11E00D031697942A8EAE17D32B7D7E4</vt:lpwstr>
  </property>
</Properties>
</file>