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172.18.24.164\Oficina Asesora Juridica\CONTRATACION\9.CONTRATACIÓN 2026\SELECCIÒN ABREVIADA DE MENOR CUANTÌA LOGÌSTICA\"/>
    </mc:Choice>
  </mc:AlternateContent>
  <xr:revisionPtr revIDLastSave="0" documentId="13_ncr:1_{20B5406F-4B53-4299-A499-1A76C88B510B}" xr6:coauthVersionLast="47" xr6:coauthVersionMax="47" xr10:uidLastSave="{00000000-0000-0000-0000-000000000000}"/>
  <bookViews>
    <workbookView xWindow="2625" yWindow="2220" windowWidth="11520" windowHeight="14955" activeTab="1" xr2:uid="{7116C3E1-2E39-4BEF-BB5B-396271AD3052}"/>
  </bookViews>
  <sheets>
    <sheet name="iNFORMACIÓN iNDICADORES " sheetId="1" r:id="rId1"/>
    <sheet name="tablas indicadores ANALISIS " sheetId="2" r:id="rId2"/>
  </sheets>
  <definedNames>
    <definedName name="_xlnm._FilterDatabase" localSheetId="0" hidden="1">'iNFORMACIÓN iNDICADORES '!$A$1:$R$31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34" i="1" l="1"/>
  <c r="P34" i="1"/>
  <c r="O34" i="1"/>
  <c r="N34" i="1"/>
  <c r="R31" i="1"/>
  <c r="R34" i="1" s="1"/>
  <c r="Q31" i="1"/>
  <c r="P31" i="1"/>
  <c r="O31" i="1"/>
  <c r="N31" i="1"/>
  <c r="M31" i="1"/>
  <c r="R30" i="1"/>
  <c r="Q30" i="1"/>
  <c r="P30" i="1"/>
  <c r="O30" i="1"/>
  <c r="N30" i="1"/>
  <c r="M30" i="1"/>
  <c r="R29" i="1"/>
  <c r="Q29" i="1"/>
  <c r="P29" i="1"/>
  <c r="O29" i="1"/>
  <c r="N29" i="1"/>
  <c r="M29" i="1"/>
  <c r="R28" i="1"/>
  <c r="Q28" i="1"/>
  <c r="P28" i="1"/>
  <c r="O28" i="1"/>
  <c r="N28" i="1"/>
  <c r="M28" i="1"/>
  <c r="R27" i="1"/>
  <c r="Q27" i="1"/>
  <c r="P27" i="1"/>
  <c r="N27" i="1"/>
  <c r="M27" i="1"/>
  <c r="R26" i="1"/>
  <c r="Q26" i="1"/>
  <c r="P26" i="1"/>
  <c r="O26" i="1"/>
  <c r="N26" i="1"/>
  <c r="M26" i="1"/>
  <c r="R25" i="1"/>
  <c r="Q25" i="1"/>
  <c r="P25" i="1"/>
  <c r="N25" i="1"/>
  <c r="M25" i="1"/>
  <c r="R24" i="1"/>
  <c r="Q24" i="1"/>
  <c r="P24" i="1"/>
  <c r="O24" i="1"/>
  <c r="N24" i="1"/>
  <c r="M24" i="1"/>
  <c r="R23" i="1"/>
  <c r="Q23" i="1"/>
  <c r="P23" i="1"/>
  <c r="O23" i="1"/>
  <c r="N23" i="1"/>
  <c r="M23" i="1"/>
  <c r="R22" i="1"/>
  <c r="Q22" i="1"/>
  <c r="P22" i="1"/>
  <c r="N22" i="1"/>
  <c r="M22" i="1"/>
  <c r="R21" i="1"/>
  <c r="Q21" i="1"/>
  <c r="P21" i="1"/>
  <c r="O21" i="1"/>
  <c r="N21" i="1"/>
  <c r="M21" i="1"/>
  <c r="R20" i="1"/>
  <c r="Q20" i="1"/>
  <c r="P20" i="1"/>
  <c r="O20" i="1"/>
  <c r="N20" i="1"/>
  <c r="M20" i="1"/>
  <c r="R19" i="1"/>
  <c r="Q19" i="1"/>
  <c r="P19" i="1"/>
  <c r="O19" i="1"/>
  <c r="N19" i="1"/>
  <c r="M19" i="1"/>
  <c r="R18" i="1"/>
  <c r="Q18" i="1"/>
  <c r="P18" i="1"/>
  <c r="O18" i="1"/>
  <c r="N18" i="1"/>
  <c r="M18" i="1"/>
  <c r="R17" i="1"/>
  <c r="Q17" i="1"/>
  <c r="P17" i="1"/>
  <c r="N17" i="1"/>
  <c r="M17" i="1"/>
  <c r="R16" i="1"/>
  <c r="Q16" i="1"/>
  <c r="P16" i="1"/>
  <c r="O16" i="1"/>
  <c r="N16" i="1"/>
  <c r="M16" i="1"/>
  <c r="R15" i="1"/>
  <c r="Q15" i="1"/>
  <c r="P15" i="1"/>
  <c r="O15" i="1"/>
  <c r="N15" i="1"/>
  <c r="M15" i="1"/>
  <c r="R14" i="1"/>
  <c r="Q14" i="1"/>
  <c r="Q32" i="1" s="1"/>
  <c r="P14" i="1"/>
  <c r="O14" i="1"/>
  <c r="N14" i="1"/>
  <c r="M14" i="1"/>
  <c r="R13" i="1"/>
  <c r="Q13" i="1"/>
  <c r="P13" i="1"/>
  <c r="O13" i="1"/>
  <c r="N13" i="1"/>
  <c r="M13" i="1"/>
  <c r="R12" i="1"/>
  <c r="Q12" i="1"/>
  <c r="P12" i="1"/>
  <c r="N12" i="1"/>
  <c r="M12" i="1"/>
  <c r="R11" i="1"/>
  <c r="Q11" i="1"/>
  <c r="P11" i="1"/>
  <c r="O11" i="1"/>
  <c r="N11" i="1"/>
  <c r="M11" i="1"/>
  <c r="R10" i="1"/>
  <c r="Q10" i="1"/>
  <c r="P10" i="1"/>
  <c r="N10" i="1"/>
  <c r="M10" i="1"/>
  <c r="R9" i="1"/>
  <c r="Q9" i="1"/>
  <c r="P9" i="1"/>
  <c r="O9" i="1"/>
  <c r="N9" i="1"/>
  <c r="M9" i="1"/>
  <c r="R8" i="1"/>
  <c r="Q8" i="1"/>
  <c r="P8" i="1"/>
  <c r="N8" i="1"/>
  <c r="M8" i="1"/>
  <c r="R7" i="1"/>
  <c r="Q7" i="1"/>
  <c r="P7" i="1"/>
  <c r="N7" i="1"/>
  <c r="M7" i="1"/>
  <c r="R6" i="1"/>
  <c r="Q6" i="1"/>
  <c r="P6" i="1"/>
  <c r="N6" i="1"/>
  <c r="M6" i="1"/>
  <c r="R5" i="1"/>
  <c r="Q5" i="1"/>
  <c r="P5" i="1"/>
  <c r="O5" i="1"/>
  <c r="N5" i="1"/>
  <c r="M5" i="1"/>
  <c r="R4" i="1"/>
  <c r="Q4" i="1"/>
  <c r="P4" i="1"/>
  <c r="O4" i="1"/>
  <c r="N4" i="1"/>
  <c r="M4" i="1"/>
  <c r="R3" i="1"/>
  <c r="Q3" i="1"/>
  <c r="P3" i="1"/>
  <c r="O3" i="1"/>
  <c r="N3" i="1"/>
  <c r="M3" i="1"/>
  <c r="R2" i="1"/>
  <c r="Q2" i="1"/>
  <c r="P2" i="1"/>
  <c r="O2" i="1"/>
  <c r="N2" i="1"/>
  <c r="M2" i="1"/>
  <c r="R32" i="1" l="1"/>
  <c r="O35" i="1"/>
  <c r="P35" i="1"/>
  <c r="M33" i="1"/>
  <c r="Q36" i="1"/>
  <c r="N35" i="1"/>
  <c r="R36" i="1"/>
  <c r="M34" i="1"/>
  <c r="Q35" i="1"/>
  <c r="R35" i="1"/>
  <c r="M36" i="1"/>
  <c r="N36" i="1"/>
  <c r="M32" i="1"/>
  <c r="O32" i="1"/>
  <c r="Q33" i="1"/>
  <c r="M35" i="1"/>
  <c r="O36" i="1"/>
  <c r="N33" i="1"/>
  <c r="O33" i="1"/>
  <c r="N32" i="1"/>
  <c r="P33" i="1"/>
  <c r="P32" i="1"/>
  <c r="R33" i="1"/>
  <c r="P36" i="1"/>
</calcChain>
</file>

<file path=xl/sharedStrings.xml><?xml version="1.0" encoding="utf-8"?>
<sst xmlns="http://schemas.openxmlformats.org/spreadsheetml/2006/main" count="128" uniqueCount="100">
  <si>
    <t>No</t>
  </si>
  <si>
    <t>Empresa</t>
  </si>
  <si>
    <t>NIT</t>
  </si>
  <si>
    <t>CIIU</t>
  </si>
  <si>
    <t>Actividad</t>
  </si>
  <si>
    <t>Activo corriente</t>
  </si>
  <si>
    <t>Pasivo corriente</t>
  </si>
  <si>
    <t>Activo total</t>
  </si>
  <si>
    <t>Pasivo total</t>
  </si>
  <si>
    <t>Patrimonio</t>
  </si>
  <si>
    <t>Utilidad operacional</t>
  </si>
  <si>
    <t>Gastos de intereses</t>
  </si>
  <si>
    <t>Liquidez</t>
  </si>
  <si>
    <t>Endeudamiento</t>
  </si>
  <si>
    <t>Cobertura intereses</t>
  </si>
  <si>
    <t>Capital de trabajo</t>
  </si>
  <si>
    <t>ROE</t>
  </si>
  <si>
    <t>ROA</t>
  </si>
  <si>
    <t xml:space="preserve">ACOMEDIOS </t>
  </si>
  <si>
    <t>Publicidad</t>
  </si>
  <si>
    <t>CODIPACSA</t>
  </si>
  <si>
    <t>Comercio al por mayor de otros productos n.c.p.</t>
  </si>
  <si>
    <t>NUVIPLASTIKOS LTDA</t>
  </si>
  <si>
    <t xml:space="preserve">TACTICO GRUP               </t>
  </si>
  <si>
    <t xml:space="preserve">CONDOMINIOS VENTAS Y EVENTOS LTDA </t>
  </si>
  <si>
    <t>Alojamiento en hoteles.</t>
  </si>
  <si>
    <t>GSP LOGISTICA Y EVENTOS SAS</t>
  </si>
  <si>
    <t>Otras actividades de espectáculos en vivo.</t>
  </si>
  <si>
    <t xml:space="preserve">EVENTOS Y SISTEMAS SAS </t>
  </si>
  <si>
    <t>Actividades de desarrollo de sistemas informáticos (planificación, análisis, diseño, programación, pruebas y mantenimiento).</t>
  </si>
  <si>
    <t xml:space="preserve">ALQUILERES Y EVENTOS MOLDO LTDA </t>
  </si>
  <si>
    <t>Alquiler y arrendamiento de otros efectos personales y enseres domésticos n.c.p.</t>
  </si>
  <si>
    <t>CENTRO DE EVENTOS VALLE DEL PACIFICO S.A</t>
  </si>
  <si>
    <t>Actividades inmobiliarias realizadas con bienes propios o arrendados.</t>
  </si>
  <si>
    <t>HPC MARKETING Y EVENTOS SAS</t>
  </si>
  <si>
    <t>Alquiler y arrendamiento de otros tipos de maquinaria, equipo y bienes tangibles n.c.p.</t>
  </si>
  <si>
    <t xml:space="preserve">EVENTOS EXTREMO PRDICCUÍONES </t>
  </si>
  <si>
    <t>Organización de convenciones y eventos comerciales.</t>
  </si>
  <si>
    <t>XYLEM WATWER SOLUTIONS COLOMBIA SAS</t>
  </si>
  <si>
    <t>Comercio al por mayor de otros tipos de maquinaria y equipo n.c.p.</t>
  </si>
  <si>
    <t>AUNDIVISUALES IMAGEN Y SONIDO SAS</t>
  </si>
  <si>
    <t>Comercio al por menor de otros productos nuevos en establecimientos especializados.</t>
  </si>
  <si>
    <t xml:space="preserve">ETICOS SERRANO  GOMEZ LTDA </t>
  </si>
  <si>
    <t>Comercio al por menor de otros productos nuevos en establecimientos especializados</t>
  </si>
  <si>
    <t>HP COLOMBIA SAS</t>
  </si>
  <si>
    <t>DISTRIBUIDORA PASTEUR S.A</t>
  </si>
  <si>
    <t>ADMINEGOCIOS SAS</t>
  </si>
  <si>
    <t>Otros tipos de comercio al por menor no realizado en establecimientos, puestos de venta o mercados</t>
  </si>
  <si>
    <t>DECATHLON COLOMBIA SAS</t>
  </si>
  <si>
    <t>Comercio al por menor de libros, periódicos, materiales y artículos de papelería y escritorio, en establecimientos especializados</t>
  </si>
  <si>
    <t>INDUSTRIAS INCA SAS</t>
  </si>
  <si>
    <t>MOCER SAS</t>
  </si>
  <si>
    <t>Comercio al por menor en establecimientos no especializados, con surtido compuesto principalmente por productos diferentes de alimentos (víveres en general), bebidas (alcohólicas y no alcohólicas) y tabaco</t>
  </si>
  <si>
    <t>COMPUTADORES Y SUMINISTROS SAS</t>
  </si>
  <si>
    <t>PROVEEDORA LA AVENIDA SAS</t>
  </si>
  <si>
    <t>Comercio al por menor en establecimientos no especializados con surtido compuesto principalmente por alimentos, bebidas (alcohólicas y no alcohólicas) o tabaco</t>
  </si>
  <si>
    <t>PRODUCCIONES COSMOVISION S.A</t>
  </si>
  <si>
    <t>Actividades de telecomunicaciones inalámbricas</t>
  </si>
  <si>
    <t>LA ROMANA &amp; CO. SAS</t>
  </si>
  <si>
    <t>Expendio a la mesa de comidas preparadas</t>
  </si>
  <si>
    <t>ADMINISTRADORA MONSERRATE SAS</t>
  </si>
  <si>
    <t>HV TELEVISION SAS</t>
  </si>
  <si>
    <t>Actividades de telecomunicaciones alámbricas</t>
  </si>
  <si>
    <t>STI SOLUCIONES EN TELECOMUNICACIONES E INFORMATICA SAS</t>
  </si>
  <si>
    <t>Otras actividades de telecomunicaciones</t>
  </si>
  <si>
    <t>SURTISTEREO SAS</t>
  </si>
  <si>
    <t>Comercio al por menor de equipos y aparatos de sonido y de video, en establecimientos especializados</t>
  </si>
  <si>
    <t>TITAN GROUP SAS</t>
  </si>
  <si>
    <t>Alquiler y arrendamiento de vehículos automotores</t>
  </si>
  <si>
    <t>RODICLAR SAS</t>
  </si>
  <si>
    <t>G4719</t>
  </si>
  <si>
    <t xml:space="preserve">PROMEDIO </t>
  </si>
  <si>
    <t xml:space="preserve">DESVIACIÓN ESTANDAR </t>
  </si>
  <si>
    <t>MEDIANA</t>
  </si>
  <si>
    <t>MÍNIMO</t>
  </si>
  <si>
    <t>MÁXIMO</t>
  </si>
  <si>
    <t xml:space="preserve">Estadisticas </t>
  </si>
  <si>
    <t>NDICADOR</t>
  </si>
  <si>
    <t>CRITERIO</t>
  </si>
  <si>
    <t>MARGEN SOLICITADO</t>
  </si>
  <si>
    <t>INDICADOR</t>
  </si>
  <si>
    <t>ÍNDICE DE LIQUIDEZ</t>
  </si>
  <si>
    <t>La Entidad evaluará el indicador tomando aquel reportado en el RUP para el último año fiscal</t>
  </si>
  <si>
    <t>Mayor o igual a 1,50</t>
  </si>
  <si>
    <t>Índice de Liquidez</t>
  </si>
  <si>
    <t>NIVEL DE ENDEUDAMIENTO</t>
  </si>
  <si>
    <t>Menor o igual al 70 %</t>
  </si>
  <si>
    <t>Nivel de Endeudamiento</t>
  </si>
  <si>
    <t>Menor o igual a 0,70</t>
  </si>
  <si>
    <t>RAZÓN DE COBERTURA DE INTERESES</t>
  </si>
  <si>
    <t>Mayor o igual a 1,00 o Indeterminado</t>
  </si>
  <si>
    <t>Razón de Cobertura de Intereses</t>
  </si>
  <si>
    <t>Mayor o igual a 1,00 o Indeterminada</t>
  </si>
  <si>
    <t>RENTABILIDAD DEL PATRIMONIO</t>
  </si>
  <si>
    <t>Mayor o igual a 0,07</t>
  </si>
  <si>
    <t>RENTABILIDAD DEL ACTIVO</t>
  </si>
  <si>
    <t>Mayor o igua</t>
  </si>
  <si>
    <t>Rentabilidad del Patrimonio – ROE</t>
  </si>
  <si>
    <t>Rentabilidad del Activo – ROA</t>
  </si>
  <si>
    <t>Mayor o igual a 0,04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</si>
</sst>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6" formatCode="&quot;$&quot;\ #,##0;[Red]\-&quot;$&quot;\ #,##0"/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&quot;$&quot;\ #,##0;[Red]&quot;$&quot;\ #,##0"/>
    <numFmt numFmtId="165" formatCode="&quot;$&quot;\ #,##0"/>
    <numFmt numFmtId="166" formatCode="_-&quot;$&quot;\ * #,##0_-;\-&quot;$&quot;\ * #,##0_-;_-&quot;$&quot;\ * &quot;-&quot;??_-;_-@_-"/>
    <numFmt numFmtId="167" formatCode="0.0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1"/>
      <name val="Arial Narrow"/>
      <family val="2"/>
    </font>
    <font>
      <sz val="8"/>
      <color theme="1"/>
      <name val="Arial Narrow"/>
      <family val="2"/>
    </font>
    <font>
      <sz val="8"/>
      <color rgb="FF000000"/>
      <name val="Arial Narrow"/>
      <family val="2"/>
    </font>
    <font>
      <sz val="8"/>
      <color rgb="FF4B4B4B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1">
    <xf numFmtId="0" fontId="0" fillId="0" borderId="0" xfId="0"/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 wrapText="1"/>
    </xf>
    <xf numFmtId="164" fontId="0" fillId="0" borderId="0" xfId="0" applyNumberFormat="1" applyAlignment="1">
      <alignment vertical="center" wrapText="1"/>
    </xf>
    <xf numFmtId="165" fontId="0" fillId="0" borderId="0" xfId="0" applyNumberFormat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0" borderId="7" xfId="0" applyFont="1" applyBorder="1"/>
    <xf numFmtId="2" fontId="0" fillId="0" borderId="7" xfId="0" applyNumberFormat="1" applyBorder="1"/>
    <xf numFmtId="42" fontId="0" fillId="0" borderId="7" xfId="1" applyNumberFormat="1" applyFont="1" applyBorder="1"/>
    <xf numFmtId="0" fontId="2" fillId="0" borderId="8" xfId="0" applyFont="1" applyBorder="1" applyAlignment="1">
      <alignment vertical="center" wrapText="1"/>
    </xf>
    <xf numFmtId="0" fontId="0" fillId="0" borderId="9" xfId="0" applyBorder="1" applyAlignment="1">
      <alignment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" xfId="0" applyFont="1" applyBorder="1"/>
    <xf numFmtId="2" fontId="0" fillId="0" borderId="1" xfId="0" applyNumberFormat="1" applyBorder="1"/>
    <xf numFmtId="42" fontId="0" fillId="0" borderId="1" xfId="1" applyNumberFormat="1" applyFont="1" applyBorder="1"/>
    <xf numFmtId="0" fontId="2" fillId="0" borderId="11" xfId="0" applyFont="1" applyBorder="1" applyAlignment="1">
      <alignment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0" borderId="14" xfId="0" applyFont="1" applyBorder="1" applyAlignment="1">
      <alignment vertical="center" wrapText="1"/>
    </xf>
    <xf numFmtId="0" fontId="0" fillId="0" borderId="15" xfId="0" applyBorder="1" applyAlignment="1">
      <alignment vertical="center" wrapText="1"/>
    </xf>
    <xf numFmtId="0" fontId="2" fillId="0" borderId="16" xfId="0" applyFont="1" applyBorder="1" applyAlignment="1">
      <alignment horizontal="center" vertical="center" wrapText="1"/>
    </xf>
    <xf numFmtId="0" fontId="0" fillId="0" borderId="11" xfId="0" applyBorder="1" applyAlignment="1">
      <alignment vertical="center" wrapText="1"/>
    </xf>
    <xf numFmtId="0" fontId="2" fillId="0" borderId="12" xfId="0" applyFont="1" applyBorder="1" applyAlignment="1">
      <alignment vertical="center" wrapText="1"/>
    </xf>
    <xf numFmtId="0" fontId="0" fillId="0" borderId="0" xfId="0" applyAlignment="1">
      <alignment horizontal="center"/>
    </xf>
    <xf numFmtId="0" fontId="0" fillId="0" borderId="14" xfId="0" applyBorder="1" applyAlignment="1">
      <alignment vertical="center" wrapText="1"/>
    </xf>
    <xf numFmtId="0" fontId="2" fillId="0" borderId="16" xfId="0" applyFont="1" applyBorder="1" applyAlignment="1">
      <alignment vertical="center" wrapText="1"/>
    </xf>
    <xf numFmtId="0" fontId="3" fillId="2" borderId="0" xfId="0" applyFont="1" applyFill="1" applyAlignment="1">
      <alignment horizontal="center" vertical="center" wrapText="1"/>
    </xf>
    <xf numFmtId="164" fontId="3" fillId="2" borderId="0" xfId="0" applyNumberFormat="1" applyFont="1" applyFill="1" applyAlignment="1">
      <alignment horizontal="center" vertical="center" wrapText="1"/>
    </xf>
    <xf numFmtId="165" fontId="3" fillId="2" borderId="0" xfId="0" applyNumberFormat="1" applyFont="1" applyFill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6" fontId="4" fillId="0" borderId="1" xfId="0" applyNumberFormat="1" applyFont="1" applyBorder="1" applyAlignment="1">
      <alignment vertical="center" wrapText="1"/>
    </xf>
    <xf numFmtId="2" fontId="4" fillId="0" borderId="1" xfId="0" applyNumberFormat="1" applyFont="1" applyBorder="1" applyAlignment="1">
      <alignment vertical="center" wrapText="1"/>
    </xf>
    <xf numFmtId="166" fontId="4" fillId="0" borderId="1" xfId="1" applyNumberFormat="1" applyFont="1" applyBorder="1" applyAlignment="1">
      <alignment vertical="center" wrapText="1"/>
    </xf>
    <xf numFmtId="6" fontId="4" fillId="3" borderId="1" xfId="0" applyNumberFormat="1" applyFont="1" applyFill="1" applyBorder="1" applyAlignment="1">
      <alignment vertical="center" wrapText="1"/>
    </xf>
    <xf numFmtId="0" fontId="4" fillId="0" borderId="1" xfId="0" applyFont="1" applyBorder="1"/>
    <xf numFmtId="0" fontId="4" fillId="0" borderId="1" xfId="0" applyFont="1" applyBorder="1" applyAlignment="1">
      <alignment wrapText="1"/>
    </xf>
    <xf numFmtId="6" fontId="4" fillId="4" borderId="1" xfId="0" applyNumberFormat="1" applyFont="1" applyFill="1" applyBorder="1" applyAlignment="1">
      <alignment vertical="center" wrapText="1"/>
    </xf>
    <xf numFmtId="164" fontId="4" fillId="0" borderId="1" xfId="0" applyNumberFormat="1" applyFont="1" applyBorder="1" applyAlignment="1">
      <alignment vertical="center" wrapText="1"/>
    </xf>
    <xf numFmtId="6" fontId="6" fillId="0" borderId="1" xfId="0" applyNumberFormat="1" applyFont="1" applyBorder="1"/>
    <xf numFmtId="0" fontId="4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  <xf numFmtId="164" fontId="4" fillId="0" borderId="0" xfId="0" applyNumberFormat="1" applyFont="1" applyAlignment="1">
      <alignment vertical="center" wrapText="1"/>
    </xf>
    <xf numFmtId="165" fontId="4" fillId="0" borderId="0" xfId="0" applyNumberFormat="1" applyFont="1" applyAlignment="1">
      <alignment vertical="center" wrapText="1"/>
    </xf>
    <xf numFmtId="0" fontId="3" fillId="0" borderId="1" xfId="0" applyFont="1" applyBorder="1" applyAlignment="1">
      <alignment vertical="center" wrapText="1"/>
    </xf>
    <xf numFmtId="167" fontId="4" fillId="0" borderId="1" xfId="0" applyNumberFormat="1" applyFont="1" applyBorder="1" applyAlignment="1">
      <alignment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16D8D4-7825-4BE6-878A-68CFF6D6C6FC}">
  <dimension ref="A1:R36"/>
  <sheetViews>
    <sheetView showGridLines="0" topLeftCell="C1" zoomScale="90" zoomScaleNormal="90" workbookViewId="0">
      <pane ySplit="1" topLeftCell="A23" activePane="bottomLeft" state="frozen"/>
      <selection pane="bottomLeft" activeCell="C1" sqref="C1:R36"/>
    </sheetView>
  </sheetViews>
  <sheetFormatPr baseColWidth="10" defaultColWidth="11.42578125" defaultRowHeight="15" x14ac:dyDescent="0.25"/>
  <cols>
    <col min="1" max="1" width="11.42578125" style="1"/>
    <col min="2" max="2" width="59.140625" style="1" bestFit="1" customWidth="1"/>
    <col min="3" max="3" width="11.42578125" style="1"/>
    <col min="4" max="4" width="10.140625" style="1" customWidth="1"/>
    <col min="5" max="5" width="49.140625" style="1" customWidth="1"/>
    <col min="6" max="6" width="12.5703125" style="3" customWidth="1"/>
    <col min="7" max="7" width="14.85546875" style="3" customWidth="1"/>
    <col min="8" max="8" width="17" style="3" customWidth="1"/>
    <col min="9" max="9" width="18.5703125" style="4" customWidth="1"/>
    <col min="10" max="10" width="17.85546875" style="3" customWidth="1"/>
    <col min="11" max="11" width="18.7109375" style="3" customWidth="1"/>
    <col min="12" max="12" width="12.5703125" style="3" bestFit="1" customWidth="1"/>
    <col min="13" max="13" width="11.85546875" style="1" bestFit="1" customWidth="1"/>
    <col min="14" max="14" width="11.42578125" style="1"/>
    <col min="15" max="15" width="11.7109375" style="1" bestFit="1" customWidth="1"/>
    <col min="16" max="16" width="17.28515625" style="1" bestFit="1" customWidth="1"/>
    <col min="17" max="16384" width="11.42578125" style="1"/>
  </cols>
  <sheetData>
    <row r="1" spans="1:18" ht="25.5" x14ac:dyDescent="0.25">
      <c r="A1" s="31" t="s">
        <v>0</v>
      </c>
      <c r="B1" s="31" t="s">
        <v>1</v>
      </c>
      <c r="C1" s="31" t="s">
        <v>2</v>
      </c>
      <c r="D1" s="31" t="s">
        <v>3</v>
      </c>
      <c r="E1" s="31" t="s">
        <v>4</v>
      </c>
      <c r="F1" s="32" t="s">
        <v>5</v>
      </c>
      <c r="G1" s="32" t="s">
        <v>6</v>
      </c>
      <c r="H1" s="32" t="s">
        <v>7</v>
      </c>
      <c r="I1" s="33" t="s">
        <v>8</v>
      </c>
      <c r="J1" s="32" t="s">
        <v>9</v>
      </c>
      <c r="K1" s="32" t="s">
        <v>10</v>
      </c>
      <c r="L1" s="32" t="s">
        <v>11</v>
      </c>
      <c r="M1" s="31" t="s">
        <v>12</v>
      </c>
      <c r="N1" s="31" t="s">
        <v>13</v>
      </c>
      <c r="O1" s="31" t="s">
        <v>14</v>
      </c>
      <c r="P1" s="31" t="s">
        <v>15</v>
      </c>
      <c r="Q1" s="31" t="s">
        <v>16</v>
      </c>
      <c r="R1" s="31" t="s">
        <v>17</v>
      </c>
    </row>
    <row r="2" spans="1:18" ht="27.75" customHeight="1" x14ac:dyDescent="0.25">
      <c r="A2" s="34">
        <v>1</v>
      </c>
      <c r="B2" s="35" t="s">
        <v>18</v>
      </c>
      <c r="C2" s="34">
        <v>800000457</v>
      </c>
      <c r="D2" s="34">
        <v>7310</v>
      </c>
      <c r="E2" s="34" t="s">
        <v>19</v>
      </c>
      <c r="F2" s="36">
        <v>27887890</v>
      </c>
      <c r="G2" s="36">
        <v>10128819</v>
      </c>
      <c r="H2" s="36">
        <v>29304523</v>
      </c>
      <c r="I2" s="36">
        <v>10869788</v>
      </c>
      <c r="J2" s="36">
        <v>18434735</v>
      </c>
      <c r="K2" s="36">
        <v>6954393</v>
      </c>
      <c r="L2" s="36">
        <v>540167</v>
      </c>
      <c r="M2" s="37">
        <f>F2/G2</f>
        <v>2.7533209942837362</v>
      </c>
      <c r="N2" s="37">
        <f>+I2/H2</f>
        <v>0.37092526638294027</v>
      </c>
      <c r="O2" s="37">
        <f>+K2/L2</f>
        <v>12.874523989803153</v>
      </c>
      <c r="P2" s="38">
        <f>+F2-G2</f>
        <v>17759071</v>
      </c>
      <c r="Q2" s="37">
        <f>+K2/J2</f>
        <v>0.37724399075983461</v>
      </c>
      <c r="R2" s="37">
        <f>+K2/H2</f>
        <v>0.2373146629958795</v>
      </c>
    </row>
    <row r="3" spans="1:18" ht="27.75" customHeight="1" x14ac:dyDescent="0.25">
      <c r="A3" s="34">
        <v>2</v>
      </c>
      <c r="B3" s="35" t="s">
        <v>20</v>
      </c>
      <c r="C3" s="34">
        <v>900156294</v>
      </c>
      <c r="D3" s="34">
        <v>4669</v>
      </c>
      <c r="E3" s="34" t="s">
        <v>21</v>
      </c>
      <c r="F3" s="36">
        <v>12962700</v>
      </c>
      <c r="G3" s="36">
        <v>7559186</v>
      </c>
      <c r="H3" s="36">
        <v>13894872</v>
      </c>
      <c r="I3" s="36">
        <v>9378831</v>
      </c>
      <c r="J3" s="36">
        <v>4516041</v>
      </c>
      <c r="K3" s="36">
        <v>683312</v>
      </c>
      <c r="L3" s="36">
        <v>827601</v>
      </c>
      <c r="M3" s="37">
        <f t="shared" ref="M3:M31" si="0">F3/G3</f>
        <v>1.7148274959764187</v>
      </c>
      <c r="N3" s="37">
        <f t="shared" ref="N3:N31" si="1">+I3/H3</f>
        <v>0.67498505923624197</v>
      </c>
      <c r="O3" s="37">
        <f t="shared" ref="O3:O31" si="2">+K3/L3</f>
        <v>0.82565390810305928</v>
      </c>
      <c r="P3" s="38">
        <f t="shared" ref="P3:P31" si="3">+F3-G3</f>
        <v>5403514</v>
      </c>
      <c r="Q3" s="37">
        <f t="shared" ref="Q3:Q31" si="4">+K3/J3</f>
        <v>0.15130774942034406</v>
      </c>
      <c r="R3" s="37">
        <f t="shared" ref="R3:R31" si="5">+K3/H3</f>
        <v>4.9177279214950666E-2</v>
      </c>
    </row>
    <row r="4" spans="1:18" ht="27.75" customHeight="1" x14ac:dyDescent="0.25">
      <c r="A4" s="34">
        <v>3</v>
      </c>
      <c r="B4" s="35" t="s">
        <v>22</v>
      </c>
      <c r="C4" s="34">
        <v>860061039</v>
      </c>
      <c r="D4" s="34">
        <v>4669</v>
      </c>
      <c r="E4" s="34" t="s">
        <v>21</v>
      </c>
      <c r="F4" s="36">
        <v>4893446</v>
      </c>
      <c r="G4" s="36">
        <v>770592</v>
      </c>
      <c r="H4" s="36">
        <v>5250059</v>
      </c>
      <c r="I4" s="36">
        <v>779309</v>
      </c>
      <c r="J4" s="36">
        <v>4470750</v>
      </c>
      <c r="K4" s="36">
        <v>698027</v>
      </c>
      <c r="L4" s="36">
        <v>45094</v>
      </c>
      <c r="M4" s="37">
        <f t="shared" si="0"/>
        <v>6.3502424110294422</v>
      </c>
      <c r="N4" s="37">
        <f t="shared" si="1"/>
        <v>0.14843814136183994</v>
      </c>
      <c r="O4" s="37">
        <f t="shared" si="2"/>
        <v>15.479376413713576</v>
      </c>
      <c r="P4" s="38">
        <f t="shared" si="3"/>
        <v>4122854</v>
      </c>
      <c r="Q4" s="37">
        <f t="shared" si="4"/>
        <v>0.15613196890901973</v>
      </c>
      <c r="R4" s="37">
        <f t="shared" si="5"/>
        <v>0.13295602963700026</v>
      </c>
    </row>
    <row r="5" spans="1:18" ht="27.75" customHeight="1" x14ac:dyDescent="0.25">
      <c r="A5" s="34">
        <v>4</v>
      </c>
      <c r="B5" s="35" t="s">
        <v>23</v>
      </c>
      <c r="C5" s="34">
        <v>900006588</v>
      </c>
      <c r="D5" s="34">
        <v>4669</v>
      </c>
      <c r="E5" s="34" t="s">
        <v>21</v>
      </c>
      <c r="F5" s="36">
        <v>14266123</v>
      </c>
      <c r="G5" s="36">
        <v>8746614</v>
      </c>
      <c r="H5" s="36">
        <v>14993666</v>
      </c>
      <c r="I5" s="36">
        <v>14993666</v>
      </c>
      <c r="J5" s="36">
        <v>5997910</v>
      </c>
      <c r="K5" s="36">
        <v>2773756</v>
      </c>
      <c r="L5" s="36">
        <v>1434002</v>
      </c>
      <c r="M5" s="37">
        <f t="shared" si="0"/>
        <v>1.6310452250436569</v>
      </c>
      <c r="N5" s="37">
        <f t="shared" si="1"/>
        <v>1</v>
      </c>
      <c r="O5" s="37">
        <f t="shared" si="2"/>
        <v>1.934276242292549</v>
      </c>
      <c r="P5" s="38">
        <f t="shared" si="3"/>
        <v>5519509</v>
      </c>
      <c r="Q5" s="37">
        <f t="shared" si="4"/>
        <v>0.4624537547245624</v>
      </c>
      <c r="R5" s="37">
        <f t="shared" si="5"/>
        <v>0.18499518396634954</v>
      </c>
    </row>
    <row r="6" spans="1:18" ht="27.75" customHeight="1" x14ac:dyDescent="0.25">
      <c r="A6" s="34">
        <v>5</v>
      </c>
      <c r="B6" s="35" t="s">
        <v>24</v>
      </c>
      <c r="C6" s="34">
        <v>822055696</v>
      </c>
      <c r="D6" s="34">
        <v>5511</v>
      </c>
      <c r="E6" s="34" t="s">
        <v>25</v>
      </c>
      <c r="F6" s="36">
        <v>1004642</v>
      </c>
      <c r="G6" s="36">
        <v>272083</v>
      </c>
      <c r="H6" s="36">
        <v>1031851</v>
      </c>
      <c r="I6" s="36">
        <v>608941</v>
      </c>
      <c r="J6" s="36">
        <v>422910</v>
      </c>
      <c r="K6" s="36">
        <v>70312</v>
      </c>
      <c r="L6" s="39"/>
      <c r="M6" s="37">
        <f t="shared" si="0"/>
        <v>3.69241003664323</v>
      </c>
      <c r="N6" s="37">
        <f t="shared" si="1"/>
        <v>0.59014431347161556</v>
      </c>
      <c r="O6" s="34"/>
      <c r="P6" s="38">
        <f t="shared" si="3"/>
        <v>732559</v>
      </c>
      <c r="Q6" s="37">
        <f t="shared" si="4"/>
        <v>0.16625759617885602</v>
      </c>
      <c r="R6" s="37">
        <f t="shared" si="5"/>
        <v>6.8141621222443938E-2</v>
      </c>
    </row>
    <row r="7" spans="1:18" ht="27.75" customHeight="1" x14ac:dyDescent="0.25">
      <c r="A7" s="34">
        <v>6</v>
      </c>
      <c r="B7" s="35" t="s">
        <v>26</v>
      </c>
      <c r="C7" s="34">
        <v>830097372</v>
      </c>
      <c r="D7" s="34">
        <v>9008</v>
      </c>
      <c r="E7" s="40" t="s">
        <v>27</v>
      </c>
      <c r="F7" s="36">
        <v>5378569</v>
      </c>
      <c r="G7" s="36">
        <v>1565065</v>
      </c>
      <c r="H7" s="36">
        <v>6598957</v>
      </c>
      <c r="I7" s="36">
        <v>2643357</v>
      </c>
      <c r="J7" s="36">
        <v>3955600</v>
      </c>
      <c r="K7" s="36">
        <v>1946655</v>
      </c>
      <c r="L7" s="39"/>
      <c r="M7" s="37">
        <f t="shared" si="0"/>
        <v>3.4366425675610919</v>
      </c>
      <c r="N7" s="37">
        <f t="shared" si="1"/>
        <v>0.40057193886852122</v>
      </c>
      <c r="O7" s="37"/>
      <c r="P7" s="38">
        <f t="shared" si="3"/>
        <v>3813504</v>
      </c>
      <c r="Q7" s="37">
        <f t="shared" si="4"/>
        <v>0.49212635251289311</v>
      </c>
      <c r="R7" s="37">
        <f t="shared" si="5"/>
        <v>0.29499434531851021</v>
      </c>
    </row>
    <row r="8" spans="1:18" ht="27.75" customHeight="1" x14ac:dyDescent="0.25">
      <c r="A8" s="34">
        <v>7</v>
      </c>
      <c r="B8" s="35" t="s">
        <v>28</v>
      </c>
      <c r="C8" s="34">
        <v>830116173</v>
      </c>
      <c r="D8" s="34">
        <v>6201</v>
      </c>
      <c r="E8" s="34" t="s">
        <v>29</v>
      </c>
      <c r="F8" s="36">
        <v>3692546</v>
      </c>
      <c r="G8" s="36">
        <v>1882840</v>
      </c>
      <c r="H8" s="36">
        <v>3887470</v>
      </c>
      <c r="I8" s="36">
        <v>1882840</v>
      </c>
      <c r="J8" s="36">
        <v>2004630</v>
      </c>
      <c r="K8" s="36">
        <v>981737</v>
      </c>
      <c r="L8" s="39"/>
      <c r="M8" s="37">
        <f t="shared" si="0"/>
        <v>1.9611576129676447</v>
      </c>
      <c r="N8" s="37">
        <f t="shared" si="1"/>
        <v>0.48433557043527026</v>
      </c>
      <c r="O8" s="37"/>
      <c r="P8" s="38">
        <f t="shared" si="3"/>
        <v>1809706</v>
      </c>
      <c r="Q8" s="37">
        <f t="shared" si="4"/>
        <v>0.48973476402129074</v>
      </c>
      <c r="R8" s="37">
        <f t="shared" si="5"/>
        <v>0.2525387977270564</v>
      </c>
    </row>
    <row r="9" spans="1:18" ht="27.75" customHeight="1" x14ac:dyDescent="0.25">
      <c r="A9" s="34">
        <v>8</v>
      </c>
      <c r="B9" s="35" t="s">
        <v>30</v>
      </c>
      <c r="C9" s="34">
        <v>830506153</v>
      </c>
      <c r="D9" s="34">
        <v>7729</v>
      </c>
      <c r="E9" s="34" t="s">
        <v>31</v>
      </c>
      <c r="F9" s="36">
        <v>2374467</v>
      </c>
      <c r="G9" s="36">
        <v>577331</v>
      </c>
      <c r="H9" s="36">
        <v>4332611</v>
      </c>
      <c r="I9" s="36">
        <v>577331</v>
      </c>
      <c r="J9" s="36">
        <v>3755280</v>
      </c>
      <c r="K9" s="36">
        <v>327085</v>
      </c>
      <c r="L9" s="36">
        <v>15968</v>
      </c>
      <c r="M9" s="37">
        <f t="shared" si="0"/>
        <v>4.1128347516416062</v>
      </c>
      <c r="N9" s="37">
        <f t="shared" si="1"/>
        <v>0.13325244292644781</v>
      </c>
      <c r="O9" s="37">
        <f t="shared" si="2"/>
        <v>20.483780060120239</v>
      </c>
      <c r="P9" s="38">
        <f t="shared" si="3"/>
        <v>1797136</v>
      </c>
      <c r="Q9" s="37">
        <f t="shared" si="4"/>
        <v>8.7100029824673533E-2</v>
      </c>
      <c r="R9" s="37">
        <f t="shared" si="5"/>
        <v>7.5493738071569311E-2</v>
      </c>
    </row>
    <row r="10" spans="1:18" ht="27.75" customHeight="1" x14ac:dyDescent="0.25">
      <c r="A10" s="34">
        <v>9</v>
      </c>
      <c r="B10" s="35" t="s">
        <v>32</v>
      </c>
      <c r="C10" s="34">
        <v>900059028</v>
      </c>
      <c r="D10" s="34">
        <v>6810</v>
      </c>
      <c r="E10" s="34" t="s">
        <v>33</v>
      </c>
      <c r="F10" s="36">
        <v>6753974</v>
      </c>
      <c r="G10" s="36">
        <v>608596</v>
      </c>
      <c r="H10" s="36">
        <v>113364064</v>
      </c>
      <c r="I10" s="36">
        <v>21959886</v>
      </c>
      <c r="J10" s="36">
        <v>91404178</v>
      </c>
      <c r="K10" s="36">
        <v>538887</v>
      </c>
      <c r="L10" s="39"/>
      <c r="M10" s="37">
        <f t="shared" si="0"/>
        <v>11.09763126934781</v>
      </c>
      <c r="N10" s="37">
        <f t="shared" si="1"/>
        <v>0.1937111746452562</v>
      </c>
      <c r="O10" s="37"/>
      <c r="P10" s="38">
        <f t="shared" si="3"/>
        <v>6145378</v>
      </c>
      <c r="Q10" s="37">
        <f t="shared" si="4"/>
        <v>5.895649540221236E-3</v>
      </c>
      <c r="R10" s="37">
        <f t="shared" si="5"/>
        <v>4.7535963424882154E-3</v>
      </c>
    </row>
    <row r="11" spans="1:18" ht="27.75" customHeight="1" x14ac:dyDescent="0.25">
      <c r="A11" s="34">
        <v>10</v>
      </c>
      <c r="B11" s="35" t="s">
        <v>34</v>
      </c>
      <c r="C11" s="34">
        <v>900114299</v>
      </c>
      <c r="D11" s="34">
        <v>7730</v>
      </c>
      <c r="E11" s="34" t="s">
        <v>35</v>
      </c>
      <c r="F11" s="36">
        <v>2420529</v>
      </c>
      <c r="G11" s="36">
        <v>1154447</v>
      </c>
      <c r="H11" s="36">
        <v>2420529</v>
      </c>
      <c r="I11" s="36">
        <v>3478905</v>
      </c>
      <c r="J11" s="36">
        <v>7862905</v>
      </c>
      <c r="K11" s="36">
        <v>278238</v>
      </c>
      <c r="L11" s="36">
        <v>184759</v>
      </c>
      <c r="M11" s="37">
        <f t="shared" si="0"/>
        <v>2.0966999784312317</v>
      </c>
      <c r="N11" s="37">
        <f t="shared" si="1"/>
        <v>1.4372498738912032</v>
      </c>
      <c r="O11" s="37">
        <f t="shared" si="2"/>
        <v>1.5059509956213228</v>
      </c>
      <c r="P11" s="38">
        <f t="shared" si="3"/>
        <v>1266082</v>
      </c>
      <c r="Q11" s="37">
        <f t="shared" si="4"/>
        <v>3.5386158169277128E-2</v>
      </c>
      <c r="R11" s="37">
        <f t="shared" si="5"/>
        <v>0.11494925282861722</v>
      </c>
    </row>
    <row r="12" spans="1:18" ht="27.75" customHeight="1" x14ac:dyDescent="0.25">
      <c r="A12" s="34">
        <v>11</v>
      </c>
      <c r="B12" s="35" t="s">
        <v>36</v>
      </c>
      <c r="C12" s="34">
        <v>900215666</v>
      </c>
      <c r="D12" s="34">
        <v>8230</v>
      </c>
      <c r="E12" s="34" t="s">
        <v>37</v>
      </c>
      <c r="F12" s="36">
        <v>1547691</v>
      </c>
      <c r="G12" s="36">
        <v>972071</v>
      </c>
      <c r="H12" s="36">
        <v>5649742</v>
      </c>
      <c r="I12" s="36">
        <v>2112544</v>
      </c>
      <c r="J12" s="36">
        <v>3537198</v>
      </c>
      <c r="K12" s="36">
        <v>378947</v>
      </c>
      <c r="L12" s="39"/>
      <c r="M12" s="37">
        <f t="shared" si="0"/>
        <v>1.5921583917224154</v>
      </c>
      <c r="N12" s="37">
        <f t="shared" si="1"/>
        <v>0.37391866743649532</v>
      </c>
      <c r="O12" s="34"/>
      <c r="P12" s="38">
        <f t="shared" si="3"/>
        <v>575620</v>
      </c>
      <c r="Q12" s="37">
        <f t="shared" si="4"/>
        <v>0.10713197282142532</v>
      </c>
      <c r="R12" s="37">
        <f t="shared" si="5"/>
        <v>6.7073328304195129E-2</v>
      </c>
    </row>
    <row r="13" spans="1:18" ht="27.75" customHeight="1" x14ac:dyDescent="0.25">
      <c r="A13" s="34">
        <v>12</v>
      </c>
      <c r="B13" s="35" t="s">
        <v>38</v>
      </c>
      <c r="C13" s="34">
        <v>900084822</v>
      </c>
      <c r="D13" s="34">
        <v>4659</v>
      </c>
      <c r="E13" s="34" t="s">
        <v>39</v>
      </c>
      <c r="F13" s="36">
        <v>48472809</v>
      </c>
      <c r="G13" s="36">
        <v>30187528</v>
      </c>
      <c r="H13" s="36">
        <v>49661798</v>
      </c>
      <c r="I13" s="36">
        <v>30187528</v>
      </c>
      <c r="J13" s="36">
        <v>19474270</v>
      </c>
      <c r="K13" s="36">
        <v>4350020</v>
      </c>
      <c r="L13" s="36">
        <v>4817992</v>
      </c>
      <c r="M13" s="37">
        <f t="shared" si="0"/>
        <v>1.6057230323728395</v>
      </c>
      <c r="N13" s="37">
        <f t="shared" si="1"/>
        <v>0.60786216399172655</v>
      </c>
      <c r="O13" s="37">
        <f t="shared" si="2"/>
        <v>0.90286990929001132</v>
      </c>
      <c r="P13" s="38">
        <f>+F13-G13</f>
        <v>18285281</v>
      </c>
      <c r="Q13" s="37">
        <f t="shared" si="4"/>
        <v>0.22337268611352312</v>
      </c>
      <c r="R13" s="37">
        <f t="shared" si="5"/>
        <v>8.7592881755912261E-2</v>
      </c>
    </row>
    <row r="14" spans="1:18" ht="27.75" customHeight="1" x14ac:dyDescent="0.25">
      <c r="A14" s="34">
        <v>13</v>
      </c>
      <c r="B14" s="35" t="s">
        <v>40</v>
      </c>
      <c r="C14" s="34">
        <v>830096741</v>
      </c>
      <c r="D14" s="34">
        <v>4774</v>
      </c>
      <c r="E14" s="34" t="s">
        <v>41</v>
      </c>
      <c r="F14" s="36">
        <v>1423294</v>
      </c>
      <c r="G14" s="36">
        <v>159746</v>
      </c>
      <c r="H14" s="36">
        <v>1425688</v>
      </c>
      <c r="I14" s="36">
        <v>159746</v>
      </c>
      <c r="J14" s="36">
        <v>1265942</v>
      </c>
      <c r="K14" s="36">
        <v>44322</v>
      </c>
      <c r="L14" s="36">
        <v>23940</v>
      </c>
      <c r="M14" s="37">
        <f t="shared" si="0"/>
        <v>8.9097316990722764</v>
      </c>
      <c r="N14" s="37">
        <f t="shared" si="1"/>
        <v>0.1120483584066079</v>
      </c>
      <c r="O14" s="37">
        <f t="shared" si="2"/>
        <v>1.8513784461152882</v>
      </c>
      <c r="P14" s="38">
        <f t="shared" si="3"/>
        <v>1263548</v>
      </c>
      <c r="Q14" s="37">
        <f t="shared" si="4"/>
        <v>3.5011082656235433E-2</v>
      </c>
      <c r="R14" s="37">
        <f t="shared" si="5"/>
        <v>3.1088148318566194E-2</v>
      </c>
    </row>
    <row r="15" spans="1:18" ht="25.5" x14ac:dyDescent="0.25">
      <c r="A15" s="34">
        <v>14</v>
      </c>
      <c r="B15" s="40" t="s">
        <v>42</v>
      </c>
      <c r="C15" s="40">
        <v>892300678</v>
      </c>
      <c r="D15" s="40">
        <v>4773</v>
      </c>
      <c r="E15" s="41" t="s">
        <v>43</v>
      </c>
      <c r="F15" s="36">
        <v>931838187</v>
      </c>
      <c r="G15" s="36">
        <v>692579140</v>
      </c>
      <c r="H15" s="36">
        <v>1132502947</v>
      </c>
      <c r="I15" s="36">
        <v>864022977</v>
      </c>
      <c r="J15" s="36">
        <v>268479970</v>
      </c>
      <c r="K15" s="36">
        <v>109050420</v>
      </c>
      <c r="L15" s="36">
        <v>25419662</v>
      </c>
      <c r="M15" s="37">
        <f t="shared" si="0"/>
        <v>1.3454609490548619</v>
      </c>
      <c r="N15" s="37">
        <f t="shared" si="1"/>
        <v>0.7629322107185651</v>
      </c>
      <c r="O15" s="37">
        <f t="shared" si="2"/>
        <v>4.2900027545606232</v>
      </c>
      <c r="P15" s="38">
        <f t="shared" si="3"/>
        <v>239259047</v>
      </c>
      <c r="Q15" s="37">
        <f t="shared" si="4"/>
        <v>0.40617711630405801</v>
      </c>
      <c r="R15" s="37">
        <f t="shared" si="5"/>
        <v>9.6291511018911286E-2</v>
      </c>
    </row>
    <row r="16" spans="1:18" x14ac:dyDescent="0.25">
      <c r="A16" s="34">
        <v>15</v>
      </c>
      <c r="B16" s="40" t="s">
        <v>44</v>
      </c>
      <c r="C16" s="40">
        <v>900824185</v>
      </c>
      <c r="D16" s="40">
        <v>4659</v>
      </c>
      <c r="E16" s="41" t="s">
        <v>39</v>
      </c>
      <c r="F16" s="36">
        <v>764572341</v>
      </c>
      <c r="G16" s="38">
        <v>421001360</v>
      </c>
      <c r="H16" s="36">
        <v>862504505</v>
      </c>
      <c r="I16" s="36">
        <v>465833129</v>
      </c>
      <c r="J16" s="36">
        <v>396671376</v>
      </c>
      <c r="K16" s="36">
        <v>58393745</v>
      </c>
      <c r="L16" s="36">
        <v>1916917</v>
      </c>
      <c r="M16" s="37">
        <f t="shared" si="0"/>
        <v>1.8160804539918827</v>
      </c>
      <c r="N16" s="37">
        <f t="shared" si="1"/>
        <v>0.54009356043885248</v>
      </c>
      <c r="O16" s="37">
        <f t="shared" si="2"/>
        <v>30.462323094844482</v>
      </c>
      <c r="P16" s="38">
        <f t="shared" si="3"/>
        <v>343570981</v>
      </c>
      <c r="Q16" s="37">
        <f t="shared" si="4"/>
        <v>0.147209374139464</v>
      </c>
      <c r="R16" s="37">
        <f t="shared" si="5"/>
        <v>6.7702539130505765E-2</v>
      </c>
    </row>
    <row r="17" spans="1:18" ht="25.5" x14ac:dyDescent="0.25">
      <c r="A17" s="34">
        <v>16</v>
      </c>
      <c r="B17" s="40" t="s">
        <v>45</v>
      </c>
      <c r="C17" s="40">
        <v>890941663</v>
      </c>
      <c r="D17" s="40">
        <v>4773</v>
      </c>
      <c r="E17" s="41" t="s">
        <v>43</v>
      </c>
      <c r="F17" s="36">
        <v>189900575</v>
      </c>
      <c r="G17" s="36">
        <v>74873002</v>
      </c>
      <c r="H17" s="36">
        <v>223971551</v>
      </c>
      <c r="I17" s="36">
        <v>88399641</v>
      </c>
      <c r="J17" s="36">
        <v>135571910</v>
      </c>
      <c r="K17" s="36">
        <v>8658078</v>
      </c>
      <c r="L17" s="39"/>
      <c r="M17" s="37">
        <f t="shared" si="0"/>
        <v>2.5363024044367823</v>
      </c>
      <c r="N17" s="37">
        <f t="shared" si="1"/>
        <v>0.39469138203181886</v>
      </c>
      <c r="O17" s="37"/>
      <c r="P17" s="38">
        <f t="shared" si="3"/>
        <v>115027573</v>
      </c>
      <c r="Q17" s="37">
        <f t="shared" si="4"/>
        <v>6.3863362255499684E-2</v>
      </c>
      <c r="R17" s="37">
        <f t="shared" si="5"/>
        <v>3.8657043545677817E-2</v>
      </c>
    </row>
    <row r="18" spans="1:18" ht="37.5" customHeight="1" x14ac:dyDescent="0.25">
      <c r="A18" s="34">
        <v>17</v>
      </c>
      <c r="B18" s="40" t="s">
        <v>46</v>
      </c>
      <c r="C18" s="40">
        <v>830113598</v>
      </c>
      <c r="D18" s="40">
        <v>4799</v>
      </c>
      <c r="E18" s="41" t="s">
        <v>47</v>
      </c>
      <c r="F18" s="36">
        <v>1071625000</v>
      </c>
      <c r="G18" s="36">
        <v>811682268</v>
      </c>
      <c r="H18" s="36">
        <v>9564336164</v>
      </c>
      <c r="I18" s="36">
        <v>1400006958</v>
      </c>
      <c r="J18" s="36">
        <v>8164329206</v>
      </c>
      <c r="K18" s="36">
        <v>-14378532</v>
      </c>
      <c r="L18" s="36">
        <v>73174434</v>
      </c>
      <c r="M18" s="37">
        <f t="shared" si="0"/>
        <v>1.3202518303627646</v>
      </c>
      <c r="N18" s="37">
        <f t="shared" si="1"/>
        <v>0.14637784933465667</v>
      </c>
      <c r="O18" s="37">
        <f t="shared" si="2"/>
        <v>-0.19649666166191324</v>
      </c>
      <c r="P18" s="38">
        <f t="shared" si="3"/>
        <v>259942732</v>
      </c>
      <c r="Q18" s="37">
        <f t="shared" si="4"/>
        <v>-1.7611406445287821E-3</v>
      </c>
      <c r="R18" s="37">
        <f t="shared" si="5"/>
        <v>-1.503348664606808E-3</v>
      </c>
    </row>
    <row r="19" spans="1:18" ht="38.25" customHeight="1" x14ac:dyDescent="0.25">
      <c r="A19" s="34">
        <v>18</v>
      </c>
      <c r="B19" s="40" t="s">
        <v>48</v>
      </c>
      <c r="C19" s="40">
        <v>900868271</v>
      </c>
      <c r="D19" s="40">
        <v>4762</v>
      </c>
      <c r="E19" s="41" t="s">
        <v>49</v>
      </c>
      <c r="F19" s="36">
        <v>128112629</v>
      </c>
      <c r="G19" s="36">
        <v>75170188</v>
      </c>
      <c r="H19" s="36">
        <v>276625567</v>
      </c>
      <c r="I19" s="36">
        <v>216096942</v>
      </c>
      <c r="J19" s="36">
        <v>60528625</v>
      </c>
      <c r="K19" s="36">
        <v>20906487</v>
      </c>
      <c r="L19" s="36">
        <v>15688920</v>
      </c>
      <c r="M19" s="37">
        <f t="shared" si="0"/>
        <v>1.7043010322123979</v>
      </c>
      <c r="N19" s="37">
        <f t="shared" si="1"/>
        <v>0.78118933236565224</v>
      </c>
      <c r="O19" s="37">
        <f t="shared" si="2"/>
        <v>1.3325638093635508</v>
      </c>
      <c r="P19" s="38">
        <f t="shared" si="3"/>
        <v>52942441</v>
      </c>
      <c r="Q19" s="37">
        <f t="shared" si="4"/>
        <v>0.34539834665003544</v>
      </c>
      <c r="R19" s="37">
        <f t="shared" si="5"/>
        <v>7.557684283029413E-2</v>
      </c>
    </row>
    <row r="20" spans="1:18" ht="34.5" customHeight="1" x14ac:dyDescent="0.25">
      <c r="A20" s="34">
        <v>19</v>
      </c>
      <c r="B20" s="40" t="s">
        <v>50</v>
      </c>
      <c r="C20" s="40">
        <v>860001777</v>
      </c>
      <c r="D20" s="40">
        <v>4799</v>
      </c>
      <c r="E20" s="41" t="s">
        <v>47</v>
      </c>
      <c r="F20" s="36">
        <v>123916555</v>
      </c>
      <c r="G20" s="36">
        <v>99371688</v>
      </c>
      <c r="H20" s="36">
        <v>180004447</v>
      </c>
      <c r="I20" s="36">
        <v>109017197</v>
      </c>
      <c r="J20" s="36">
        <v>70987250</v>
      </c>
      <c r="K20" s="42">
        <v>6083254</v>
      </c>
      <c r="L20" s="36">
        <v>5493108</v>
      </c>
      <c r="M20" s="37">
        <f t="shared" si="0"/>
        <v>1.2470006044377548</v>
      </c>
      <c r="N20" s="37">
        <f t="shared" si="1"/>
        <v>0.60563613186734211</v>
      </c>
      <c r="O20" s="37">
        <f t="shared" si="2"/>
        <v>1.1074338971671411</v>
      </c>
      <c r="P20" s="38">
        <f t="shared" si="3"/>
        <v>24544867</v>
      </c>
      <c r="Q20" s="37">
        <f t="shared" si="4"/>
        <v>8.5695022697737974E-2</v>
      </c>
      <c r="R20" s="37">
        <f t="shared" si="5"/>
        <v>3.3795020630795862E-2</v>
      </c>
    </row>
    <row r="21" spans="1:18" ht="56.25" customHeight="1" x14ac:dyDescent="0.25">
      <c r="A21" s="34">
        <v>20</v>
      </c>
      <c r="B21" s="40" t="s">
        <v>51</v>
      </c>
      <c r="C21" s="34">
        <v>800000983</v>
      </c>
      <c r="D21" s="34">
        <v>4719</v>
      </c>
      <c r="E21" s="34" t="s">
        <v>52</v>
      </c>
      <c r="F21" s="36">
        <v>1036441</v>
      </c>
      <c r="G21" s="36">
        <v>753265</v>
      </c>
      <c r="H21" s="36">
        <v>1845661</v>
      </c>
      <c r="I21" s="36">
        <v>932819</v>
      </c>
      <c r="J21" s="36">
        <v>912842</v>
      </c>
      <c r="K21" s="36">
        <v>70325</v>
      </c>
      <c r="L21" s="36">
        <v>63264</v>
      </c>
      <c r="M21" s="37">
        <f t="shared" si="0"/>
        <v>1.375931445108959</v>
      </c>
      <c r="N21" s="37">
        <f t="shared" si="1"/>
        <v>0.5054118822470649</v>
      </c>
      <c r="O21" s="37">
        <f t="shared" si="2"/>
        <v>1.1116116590794132</v>
      </c>
      <c r="P21" s="38">
        <f t="shared" si="3"/>
        <v>283176</v>
      </c>
      <c r="Q21" s="37">
        <f t="shared" si="4"/>
        <v>7.7039619123572323E-2</v>
      </c>
      <c r="R21" s="37">
        <f t="shared" si="5"/>
        <v>3.8102880214730656E-2</v>
      </c>
    </row>
    <row r="22" spans="1:18" ht="25.5" x14ac:dyDescent="0.25">
      <c r="A22" s="34">
        <v>21</v>
      </c>
      <c r="B22" s="34" t="s">
        <v>53</v>
      </c>
      <c r="C22" s="34">
        <v>800027890</v>
      </c>
      <c r="D22" s="34">
        <v>4761</v>
      </c>
      <c r="E22" s="34" t="s">
        <v>49</v>
      </c>
      <c r="F22" s="36">
        <v>4528321</v>
      </c>
      <c r="G22" s="36">
        <v>4165550</v>
      </c>
      <c r="H22" s="36">
        <v>4635464</v>
      </c>
      <c r="I22" s="36">
        <v>4165550</v>
      </c>
      <c r="J22" s="36">
        <v>469914</v>
      </c>
      <c r="K22" s="36">
        <v>-163705</v>
      </c>
      <c r="L22" s="39"/>
      <c r="M22" s="37">
        <f t="shared" si="0"/>
        <v>1.0870883796857558</v>
      </c>
      <c r="N22" s="37">
        <f t="shared" si="1"/>
        <v>0.89862632953249122</v>
      </c>
      <c r="O22" s="37"/>
      <c r="P22" s="38">
        <f t="shared" si="3"/>
        <v>362771</v>
      </c>
      <c r="Q22" s="37">
        <f t="shared" si="4"/>
        <v>-0.34837225534885108</v>
      </c>
      <c r="R22" s="37">
        <f t="shared" si="5"/>
        <v>-3.5315774213757242E-2</v>
      </c>
    </row>
    <row r="23" spans="1:18" ht="46.5" customHeight="1" x14ac:dyDescent="0.25">
      <c r="A23" s="34">
        <v>22</v>
      </c>
      <c r="B23" s="34" t="s">
        <v>54</v>
      </c>
      <c r="C23" s="34">
        <v>800029567</v>
      </c>
      <c r="D23" s="34">
        <v>4711</v>
      </c>
      <c r="E23" s="34" t="s">
        <v>55</v>
      </c>
      <c r="F23" s="43">
        <v>1564217</v>
      </c>
      <c r="G23" s="36">
        <v>559632</v>
      </c>
      <c r="H23" s="36">
        <v>1570057</v>
      </c>
      <c r="I23" s="36">
        <v>559632</v>
      </c>
      <c r="J23" s="36">
        <v>1010425</v>
      </c>
      <c r="K23" s="36">
        <v>175408</v>
      </c>
      <c r="L23" s="36">
        <v>19035</v>
      </c>
      <c r="M23" s="37">
        <f t="shared" si="0"/>
        <v>2.7950814106412785</v>
      </c>
      <c r="N23" s="37">
        <f t="shared" si="1"/>
        <v>0.35644056234901028</v>
      </c>
      <c r="O23" s="37">
        <f t="shared" si="2"/>
        <v>9.2150249540320459</v>
      </c>
      <c r="P23" s="38">
        <f t="shared" si="3"/>
        <v>1004585</v>
      </c>
      <c r="Q23" s="37">
        <f t="shared" si="4"/>
        <v>0.1735982383650444</v>
      </c>
      <c r="R23" s="37">
        <f t="shared" si="5"/>
        <v>0.11172078465941046</v>
      </c>
    </row>
    <row r="24" spans="1:18" ht="24.75" customHeight="1" x14ac:dyDescent="0.25">
      <c r="A24" s="34">
        <v>23</v>
      </c>
      <c r="B24" s="34" t="s">
        <v>56</v>
      </c>
      <c r="C24" s="34">
        <v>800063563</v>
      </c>
      <c r="D24" s="34">
        <v>6120</v>
      </c>
      <c r="E24" s="34" t="s">
        <v>57</v>
      </c>
      <c r="F24" s="36">
        <v>3187895</v>
      </c>
      <c r="G24" s="36">
        <v>1457161</v>
      </c>
      <c r="H24" s="36">
        <v>4322548</v>
      </c>
      <c r="I24" s="36">
        <v>1457161</v>
      </c>
      <c r="J24" s="36">
        <v>2865387</v>
      </c>
      <c r="K24" s="42">
        <v>382842</v>
      </c>
      <c r="L24" s="42">
        <v>55019</v>
      </c>
      <c r="M24" s="37">
        <f t="shared" si="0"/>
        <v>2.1877438388757318</v>
      </c>
      <c r="N24" s="37">
        <f t="shared" si="1"/>
        <v>0.33710695635999877</v>
      </c>
      <c r="O24" s="37">
        <f t="shared" si="2"/>
        <v>6.9583598393282324</v>
      </c>
      <c r="P24" s="38">
        <f t="shared" si="3"/>
        <v>1730734</v>
      </c>
      <c r="Q24" s="37">
        <f t="shared" si="4"/>
        <v>0.13360917739907385</v>
      </c>
      <c r="R24" s="37">
        <f t="shared" si="5"/>
        <v>8.8568594264308922E-2</v>
      </c>
    </row>
    <row r="25" spans="1:18" ht="24.75" customHeight="1" x14ac:dyDescent="0.25">
      <c r="A25" s="34">
        <v>24</v>
      </c>
      <c r="B25" s="34" t="s">
        <v>58</v>
      </c>
      <c r="C25" s="34">
        <v>800124265</v>
      </c>
      <c r="D25" s="34">
        <v>5611</v>
      </c>
      <c r="E25" s="34" t="s">
        <v>59</v>
      </c>
      <c r="F25" s="36">
        <v>97427</v>
      </c>
      <c r="G25" s="36">
        <v>316269</v>
      </c>
      <c r="H25" s="42">
        <v>6452347</v>
      </c>
      <c r="I25" s="36">
        <v>425039</v>
      </c>
      <c r="J25" s="36">
        <v>6027308</v>
      </c>
      <c r="K25" s="42">
        <v>51618</v>
      </c>
      <c r="L25" s="39"/>
      <c r="M25" s="37">
        <f t="shared" si="0"/>
        <v>0.30805105780206088</v>
      </c>
      <c r="N25" s="37">
        <f t="shared" si="1"/>
        <v>6.5873549578161245E-2</v>
      </c>
      <c r="O25" s="37"/>
      <c r="P25" s="38">
        <f t="shared" si="3"/>
        <v>-218842</v>
      </c>
      <c r="Q25" s="37">
        <f t="shared" si="4"/>
        <v>8.5640222799299448E-3</v>
      </c>
      <c r="R25" s="37">
        <f t="shared" si="5"/>
        <v>7.9998797336845034E-3</v>
      </c>
    </row>
    <row r="26" spans="1:18" ht="24.75" customHeight="1" x14ac:dyDescent="0.25">
      <c r="A26" s="34">
        <v>25</v>
      </c>
      <c r="B26" s="34" t="s">
        <v>60</v>
      </c>
      <c r="C26" s="34">
        <v>800124979</v>
      </c>
      <c r="D26" s="34">
        <v>5612</v>
      </c>
      <c r="E26" s="34" t="s">
        <v>59</v>
      </c>
      <c r="F26" s="36">
        <v>2348470</v>
      </c>
      <c r="G26" s="36">
        <v>3031212</v>
      </c>
      <c r="H26" s="36">
        <v>5296185</v>
      </c>
      <c r="I26" s="36">
        <v>3031212</v>
      </c>
      <c r="J26" s="36">
        <v>2264973</v>
      </c>
      <c r="K26" s="36">
        <v>698939</v>
      </c>
      <c r="L26" s="36">
        <v>347442</v>
      </c>
      <c r="M26" s="37">
        <f t="shared" si="0"/>
        <v>0.7747627021798541</v>
      </c>
      <c r="N26" s="37">
        <f t="shared" si="1"/>
        <v>0.57233876837761521</v>
      </c>
      <c r="O26" s="37">
        <f t="shared" si="2"/>
        <v>2.0116710127157913</v>
      </c>
      <c r="P26" s="38">
        <f t="shared" si="3"/>
        <v>-682742</v>
      </c>
      <c r="Q26" s="37">
        <f t="shared" si="4"/>
        <v>0.30858601846467926</v>
      </c>
      <c r="R26" s="37">
        <f t="shared" si="5"/>
        <v>0.1319702767180527</v>
      </c>
    </row>
    <row r="27" spans="1:18" ht="24.75" customHeight="1" x14ac:dyDescent="0.25">
      <c r="A27" s="34">
        <v>26</v>
      </c>
      <c r="B27" s="34" t="s">
        <v>61</v>
      </c>
      <c r="C27" s="34">
        <v>800132211</v>
      </c>
      <c r="D27" s="34">
        <v>6110</v>
      </c>
      <c r="E27" s="34" t="s">
        <v>62</v>
      </c>
      <c r="F27" s="36">
        <v>61830776</v>
      </c>
      <c r="G27" s="36">
        <v>20701365</v>
      </c>
      <c r="H27" s="36">
        <v>98406821</v>
      </c>
      <c r="I27" s="36">
        <v>42539386</v>
      </c>
      <c r="J27" s="36">
        <v>55867435</v>
      </c>
      <c r="K27" s="36">
        <v>20621558</v>
      </c>
      <c r="L27" s="39"/>
      <c r="M27" s="37">
        <f t="shared" si="0"/>
        <v>2.9867970542039135</v>
      </c>
      <c r="N27" s="37">
        <f t="shared" si="1"/>
        <v>0.43228086801015553</v>
      </c>
      <c r="O27" s="37"/>
      <c r="P27" s="38">
        <f t="shared" si="3"/>
        <v>41129411</v>
      </c>
      <c r="Q27" s="37">
        <f t="shared" si="4"/>
        <v>0.36911589014244167</v>
      </c>
      <c r="R27" s="37">
        <f t="shared" si="5"/>
        <v>0.20955415275532577</v>
      </c>
    </row>
    <row r="28" spans="1:18" ht="24.75" customHeight="1" x14ac:dyDescent="0.25">
      <c r="A28" s="34">
        <v>27</v>
      </c>
      <c r="B28" s="34" t="s">
        <v>63</v>
      </c>
      <c r="C28" s="34">
        <v>800155875</v>
      </c>
      <c r="D28" s="34">
        <v>6190</v>
      </c>
      <c r="E28" s="34" t="s">
        <v>64</v>
      </c>
      <c r="F28" s="36">
        <v>6154548</v>
      </c>
      <c r="G28" s="36">
        <v>2552066</v>
      </c>
      <c r="H28" s="42">
        <v>7455902</v>
      </c>
      <c r="I28" s="36">
        <v>2584391</v>
      </c>
      <c r="J28" s="36">
        <v>4871511</v>
      </c>
      <c r="K28" s="36">
        <v>2095980</v>
      </c>
      <c r="L28" s="36">
        <v>67117</v>
      </c>
      <c r="M28" s="37">
        <f t="shared" si="0"/>
        <v>2.4115943709919727</v>
      </c>
      <c r="N28" s="37">
        <f t="shared" si="1"/>
        <v>0.34662352053447054</v>
      </c>
      <c r="O28" s="37">
        <f t="shared" si="2"/>
        <v>31.228749795133872</v>
      </c>
      <c r="P28" s="38">
        <f t="shared" si="3"/>
        <v>3602482</v>
      </c>
      <c r="Q28" s="37">
        <f t="shared" si="4"/>
        <v>0.4302525438205928</v>
      </c>
      <c r="R28" s="37">
        <f t="shared" si="5"/>
        <v>0.28111689236258736</v>
      </c>
    </row>
    <row r="29" spans="1:18" ht="34.5" customHeight="1" x14ac:dyDescent="0.25">
      <c r="A29" s="34">
        <v>28</v>
      </c>
      <c r="B29" s="34" t="s">
        <v>65</v>
      </c>
      <c r="C29" s="34">
        <v>800089948</v>
      </c>
      <c r="D29" s="34">
        <v>4742</v>
      </c>
      <c r="E29" s="34" t="s">
        <v>66</v>
      </c>
      <c r="F29" s="44">
        <v>7007194</v>
      </c>
      <c r="G29" s="36">
        <v>1956237</v>
      </c>
      <c r="H29" s="42">
        <v>7865097</v>
      </c>
      <c r="I29" s="36">
        <v>3177267</v>
      </c>
      <c r="J29" s="36">
        <v>4687830</v>
      </c>
      <c r="K29" s="36">
        <v>267079</v>
      </c>
      <c r="L29" s="36">
        <v>171614</v>
      </c>
      <c r="M29" s="37">
        <f t="shared" si="0"/>
        <v>3.581976008019478</v>
      </c>
      <c r="N29" s="37">
        <f t="shared" si="1"/>
        <v>0.4039704786857683</v>
      </c>
      <c r="O29" s="37">
        <f t="shared" si="2"/>
        <v>1.5562774598808955</v>
      </c>
      <c r="P29" s="38">
        <f t="shared" si="3"/>
        <v>5050957</v>
      </c>
      <c r="Q29" s="37">
        <f t="shared" si="4"/>
        <v>5.6972842445225193E-2</v>
      </c>
      <c r="R29" s="37">
        <f t="shared" si="5"/>
        <v>3.3957496010538712E-2</v>
      </c>
    </row>
    <row r="30" spans="1:18" ht="24.75" customHeight="1" x14ac:dyDescent="0.25">
      <c r="A30" s="34">
        <v>29</v>
      </c>
      <c r="B30" s="34" t="s">
        <v>67</v>
      </c>
      <c r="C30" s="34">
        <v>800200635</v>
      </c>
      <c r="D30" s="34">
        <v>7710</v>
      </c>
      <c r="E30" s="34" t="s">
        <v>68</v>
      </c>
      <c r="F30" s="36">
        <v>4718105</v>
      </c>
      <c r="G30" s="36">
        <v>1550977</v>
      </c>
      <c r="H30" s="36">
        <v>11102086</v>
      </c>
      <c r="I30" s="36">
        <v>1656305</v>
      </c>
      <c r="J30" s="36">
        <v>9445781</v>
      </c>
      <c r="K30" s="36">
        <v>2333256</v>
      </c>
      <c r="L30" s="36">
        <v>40835</v>
      </c>
      <c r="M30" s="37">
        <f t="shared" si="0"/>
        <v>3.0420212549895971</v>
      </c>
      <c r="N30" s="37">
        <f t="shared" si="1"/>
        <v>0.14918862995656854</v>
      </c>
      <c r="O30" s="37">
        <f t="shared" si="2"/>
        <v>57.1386310762826</v>
      </c>
      <c r="P30" s="38">
        <f t="shared" si="3"/>
        <v>3167128</v>
      </c>
      <c r="Q30" s="37">
        <f t="shared" si="4"/>
        <v>0.24701567821654979</v>
      </c>
      <c r="R30" s="37">
        <f t="shared" si="5"/>
        <v>0.21016374760563014</v>
      </c>
    </row>
    <row r="31" spans="1:18" ht="54" customHeight="1" x14ac:dyDescent="0.25">
      <c r="A31" s="34">
        <v>30</v>
      </c>
      <c r="B31" s="34" t="s">
        <v>69</v>
      </c>
      <c r="C31" s="34">
        <v>800236700</v>
      </c>
      <c r="D31" s="34" t="s">
        <v>70</v>
      </c>
      <c r="E31" s="34" t="s">
        <v>52</v>
      </c>
      <c r="F31" s="36">
        <v>3914317</v>
      </c>
      <c r="G31" s="36">
        <v>1723890</v>
      </c>
      <c r="H31" s="36">
        <v>4188776</v>
      </c>
      <c r="I31" s="36">
        <v>1723890</v>
      </c>
      <c r="J31" s="36">
        <v>2464886</v>
      </c>
      <c r="K31" s="36">
        <v>431057</v>
      </c>
      <c r="L31" s="36">
        <v>175684</v>
      </c>
      <c r="M31" s="37">
        <f t="shared" si="0"/>
        <v>2.2706303766481621</v>
      </c>
      <c r="N31" s="37">
        <f t="shared" si="1"/>
        <v>0.41154981789429657</v>
      </c>
      <c r="O31" s="37">
        <f t="shared" si="2"/>
        <v>2.4535928143712575</v>
      </c>
      <c r="P31" s="38">
        <f t="shared" si="3"/>
        <v>2190427</v>
      </c>
      <c r="Q31" s="37">
        <f t="shared" si="4"/>
        <v>0.17487908162892726</v>
      </c>
      <c r="R31" s="37">
        <f t="shared" si="5"/>
        <v>0.10290762743102042</v>
      </c>
    </row>
    <row r="32" spans="1:18" x14ac:dyDescent="0.25">
      <c r="A32" s="45"/>
      <c r="B32" s="45"/>
      <c r="C32" s="45"/>
      <c r="D32" s="45"/>
      <c r="E32" s="46"/>
      <c r="F32" s="47"/>
      <c r="G32" s="47"/>
      <c r="H32" s="47"/>
      <c r="I32" s="48"/>
      <c r="J32" s="47"/>
      <c r="K32" s="46"/>
      <c r="L32" s="49" t="s">
        <v>71</v>
      </c>
      <c r="M32" s="50">
        <f>+AVERAGE(M2:M31)</f>
        <v>2.7915166879912197</v>
      </c>
      <c r="N32" s="37">
        <f>+AVERAGE(N2:N31)</f>
        <v>0.47459249337788861</v>
      </c>
      <c r="O32" s="50">
        <f>+AVERAGE(O2:O31)</f>
        <v>9.7394074033408202</v>
      </c>
      <c r="P32" s="38">
        <f>+AVERAGE(P2:P31)</f>
        <v>38713383</v>
      </c>
      <c r="Q32" s="50">
        <f t="shared" ref="Q32:R32" si="6">+AVERAGE(Q2:Q31)</f>
        <v>0.18223322311972029</v>
      </c>
      <c r="R32" s="50">
        <f t="shared" si="6"/>
        <v>0.10307783439122163</v>
      </c>
    </row>
    <row r="33" spans="1:18" ht="25.5" x14ac:dyDescent="0.25">
      <c r="A33" s="45"/>
      <c r="B33" s="45"/>
      <c r="C33" s="45"/>
      <c r="D33" s="45"/>
      <c r="E33" s="46"/>
      <c r="F33" s="47"/>
      <c r="G33" s="47"/>
      <c r="H33" s="47"/>
      <c r="I33" s="48"/>
      <c r="J33" s="47"/>
      <c r="K33" s="46"/>
      <c r="L33" s="49" t="s">
        <v>72</v>
      </c>
      <c r="M33" s="50">
        <f>+STDEVA(M2:M31)</f>
        <v>2.3049886569909517</v>
      </c>
      <c r="N33" s="50">
        <f>+STDEVA(N2:N31)</f>
        <v>0.29767270569631532</v>
      </c>
      <c r="O33" s="50">
        <f>+STDEVA(O2:O31)</f>
        <v>14.457562661012531</v>
      </c>
      <c r="P33" s="38">
        <f>+STDEVA(P2:P31)</f>
        <v>86516891.749900937</v>
      </c>
      <c r="Q33" s="50">
        <f t="shared" ref="Q33:R33" si="7">+STDEVA(Q2:Q31)</f>
        <v>0.18499680876047034</v>
      </c>
      <c r="R33" s="50">
        <f t="shared" si="7"/>
        <v>8.7289204873365278E-2</v>
      </c>
    </row>
    <row r="34" spans="1:18" x14ac:dyDescent="0.25">
      <c r="A34" s="45"/>
      <c r="B34" s="45"/>
      <c r="C34" s="45"/>
      <c r="D34" s="45"/>
      <c r="E34" s="46"/>
      <c r="F34" s="47"/>
      <c r="G34" s="47"/>
      <c r="H34" s="47"/>
      <c r="I34" s="48"/>
      <c r="J34" s="47"/>
      <c r="K34" s="46"/>
      <c r="L34" s="49" t="s">
        <v>73</v>
      </c>
      <c r="M34" s="37">
        <f>+MEDIAN(M2:M31)</f>
        <v>2.1422219086534815</v>
      </c>
      <c r="N34" s="37">
        <f>+MEDIAN(N2:N31)</f>
        <v>0.40776014829003243</v>
      </c>
      <c r="O34" s="37">
        <f>+MEDIAN(O2:O31)</f>
        <v>2.0116710127157913</v>
      </c>
      <c r="P34" s="38">
        <f>+MEDIAN(P2:P31)</f>
        <v>3707993</v>
      </c>
      <c r="Q34" s="37">
        <f t="shared" ref="Q34:R34" si="8">+MEDIAN(Q2:Q31)</f>
        <v>0.15371985916468189</v>
      </c>
      <c r="R34" s="37">
        <f t="shared" si="8"/>
        <v>8.1584862293103189E-2</v>
      </c>
    </row>
    <row r="35" spans="1:18" x14ac:dyDescent="0.25">
      <c r="A35" s="45"/>
      <c r="B35" s="45"/>
      <c r="C35" s="45"/>
      <c r="D35" s="45"/>
      <c r="E35" s="46"/>
      <c r="F35" s="47"/>
      <c r="G35" s="47"/>
      <c r="H35" s="47"/>
      <c r="I35" s="48"/>
      <c r="J35" s="47"/>
      <c r="K35" s="46"/>
      <c r="L35" s="49" t="s">
        <v>74</v>
      </c>
      <c r="M35" s="37">
        <f>+MIN(M2:M31)</f>
        <v>0.30805105780206088</v>
      </c>
      <c r="N35" s="37">
        <f>+MIN(N2:N31)</f>
        <v>6.5873549578161245E-2</v>
      </c>
      <c r="O35" s="37">
        <f>+MIN(O2:O31)</f>
        <v>-0.19649666166191324</v>
      </c>
      <c r="P35" s="38">
        <f>+MIN(P2:P31)</f>
        <v>-682742</v>
      </c>
      <c r="Q35" s="37">
        <f t="shared" ref="Q35:R35" si="9">+MIN(Q2:Q31)</f>
        <v>-0.34837225534885108</v>
      </c>
      <c r="R35" s="37">
        <f t="shared" si="9"/>
        <v>-3.5315774213757242E-2</v>
      </c>
    </row>
    <row r="36" spans="1:18" x14ac:dyDescent="0.25">
      <c r="A36" s="45"/>
      <c r="B36" s="45"/>
      <c r="C36" s="45"/>
      <c r="D36" s="45"/>
      <c r="E36" s="46"/>
      <c r="F36" s="47"/>
      <c r="G36" s="47"/>
      <c r="H36" s="47"/>
      <c r="I36" s="48"/>
      <c r="J36" s="47"/>
      <c r="K36" s="46"/>
      <c r="L36" s="49" t="s">
        <v>75</v>
      </c>
      <c r="M36" s="37">
        <f>+MAX(M2:M31)</f>
        <v>11.09763126934781</v>
      </c>
      <c r="N36" s="37">
        <f>+MAX(N2:N31)</f>
        <v>1.4372498738912032</v>
      </c>
      <c r="O36" s="37">
        <f>+MAX(O2:O31)</f>
        <v>57.1386310762826</v>
      </c>
      <c r="P36" s="38">
        <f>+MAX(P2:P31)</f>
        <v>343570981</v>
      </c>
      <c r="Q36" s="37">
        <f t="shared" ref="Q36:R36" si="10">+MAX(Q2:Q31)</f>
        <v>0.49212635251289311</v>
      </c>
      <c r="R36" s="37">
        <f t="shared" si="10"/>
        <v>0.29499434531851021</v>
      </c>
    </row>
  </sheetData>
  <autoFilter ref="A1:R31" xr:uid="{6FC9786B-201C-4F5F-8340-91D0DE322D28}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3D1B0A-83FA-43AC-9655-967FF1C55857}">
  <dimension ref="A1:N7"/>
  <sheetViews>
    <sheetView showGridLines="0" tabSelected="1" workbookViewId="0">
      <selection activeCell="H7" sqref="H7"/>
    </sheetView>
  </sheetViews>
  <sheetFormatPr baseColWidth="10" defaultRowHeight="15" x14ac:dyDescent="0.25"/>
  <cols>
    <col min="1" max="1" width="22.5703125" bestFit="1" customWidth="1"/>
    <col min="3" max="3" width="16.140625" customWidth="1"/>
    <col min="5" max="5" width="16.7109375" bestFit="1" customWidth="1"/>
    <col min="6" max="7" width="6" customWidth="1"/>
    <col min="9" max="9" width="29" customWidth="1"/>
    <col min="10" max="10" width="56.28515625" customWidth="1"/>
    <col min="11" max="11" width="10.85546875" style="28"/>
    <col min="13" max="13" width="23.28515625" customWidth="1"/>
    <col min="14" max="14" width="28.85546875" customWidth="1"/>
  </cols>
  <sheetData>
    <row r="1" spans="1:14" ht="45.75" thickBot="1" x14ac:dyDescent="0.3">
      <c r="A1" s="6" t="s">
        <v>76</v>
      </c>
      <c r="B1" s="7" t="s">
        <v>12</v>
      </c>
      <c r="C1" s="7" t="s">
        <v>13</v>
      </c>
      <c r="D1" s="7" t="s">
        <v>14</v>
      </c>
      <c r="E1" s="7" t="s">
        <v>15</v>
      </c>
      <c r="F1" s="7" t="s">
        <v>16</v>
      </c>
      <c r="G1" s="8" t="s">
        <v>17</v>
      </c>
      <c r="I1" s="9" t="s">
        <v>77</v>
      </c>
      <c r="J1" s="8" t="s">
        <v>78</v>
      </c>
      <c r="K1" s="8" t="s">
        <v>79</v>
      </c>
      <c r="M1" s="10" t="s">
        <v>80</v>
      </c>
      <c r="N1" s="10" t="s">
        <v>79</v>
      </c>
    </row>
    <row r="2" spans="1:14" ht="30" x14ac:dyDescent="0.25">
      <c r="A2" s="11" t="s">
        <v>71</v>
      </c>
      <c r="B2" s="12">
        <v>2.7915166879912201</v>
      </c>
      <c r="C2" s="12">
        <v>0.474592493377889</v>
      </c>
      <c r="D2" s="12">
        <v>9.7394074033408202</v>
      </c>
      <c r="E2" s="13">
        <v>38713383</v>
      </c>
      <c r="F2" s="12">
        <v>0.18223322311972029</v>
      </c>
      <c r="G2" s="12">
        <v>0.10307783439122201</v>
      </c>
      <c r="I2" s="14" t="s">
        <v>81</v>
      </c>
      <c r="J2" s="15" t="s">
        <v>82</v>
      </c>
      <c r="K2" s="16" t="s">
        <v>83</v>
      </c>
      <c r="M2" s="2" t="s">
        <v>84</v>
      </c>
      <c r="N2" s="5" t="s">
        <v>83</v>
      </c>
    </row>
    <row r="3" spans="1:14" ht="45" x14ac:dyDescent="0.25">
      <c r="A3" s="17" t="s">
        <v>72</v>
      </c>
      <c r="B3" s="18">
        <v>2.3049886569909517</v>
      </c>
      <c r="C3" s="18">
        <v>0.29767270569631532</v>
      </c>
      <c r="D3" s="18">
        <v>14.457562661012531</v>
      </c>
      <c r="E3" s="19">
        <v>86516891.749900937</v>
      </c>
      <c r="F3" s="18">
        <v>0.18499680876047034</v>
      </c>
      <c r="G3" s="18">
        <v>8.7289204873365278E-2</v>
      </c>
      <c r="I3" s="20" t="s">
        <v>85</v>
      </c>
      <c r="J3" s="2" t="s">
        <v>82</v>
      </c>
      <c r="K3" s="21" t="s">
        <v>86</v>
      </c>
      <c r="M3" s="2" t="s">
        <v>87</v>
      </c>
      <c r="N3" s="5" t="s">
        <v>88</v>
      </c>
    </row>
    <row r="4" spans="1:14" ht="40.5" customHeight="1" thickBot="1" x14ac:dyDescent="0.3">
      <c r="A4" s="17" t="s">
        <v>73</v>
      </c>
      <c r="B4" s="18">
        <v>2.1422219086534815</v>
      </c>
      <c r="C4" s="18">
        <v>0.40776014829003243</v>
      </c>
      <c r="D4" s="18">
        <v>2.0116710127157913</v>
      </c>
      <c r="E4" s="19">
        <v>3707993</v>
      </c>
      <c r="F4" s="18">
        <v>0.15371985916468189</v>
      </c>
      <c r="G4" s="18">
        <v>8.1584862293103189E-2</v>
      </c>
      <c r="I4" s="20" t="s">
        <v>89</v>
      </c>
      <c r="J4" s="2" t="s">
        <v>82</v>
      </c>
      <c r="K4" s="21" t="s">
        <v>90</v>
      </c>
      <c r="M4" s="2" t="s">
        <v>91</v>
      </c>
      <c r="N4" s="5" t="s">
        <v>92</v>
      </c>
    </row>
    <row r="5" spans="1:14" ht="35.25" customHeight="1" x14ac:dyDescent="0.25">
      <c r="A5" s="17" t="s">
        <v>74</v>
      </c>
      <c r="B5" s="18">
        <v>0.30805105780206088</v>
      </c>
      <c r="C5" s="18">
        <v>6.5873549578161245E-2</v>
      </c>
      <c r="D5" s="18">
        <v>-0.19649666166191324</v>
      </c>
      <c r="E5" s="19">
        <v>-682742</v>
      </c>
      <c r="F5" s="18">
        <v>-0.34837225534885108</v>
      </c>
      <c r="G5" s="18">
        <v>-3.5315774213757242E-2</v>
      </c>
      <c r="I5" s="20" t="s">
        <v>93</v>
      </c>
      <c r="J5" s="2" t="s">
        <v>82</v>
      </c>
      <c r="K5" s="21" t="s">
        <v>94</v>
      </c>
      <c r="M5" s="22" t="s">
        <v>80</v>
      </c>
      <c r="N5" s="10" t="s">
        <v>79</v>
      </c>
    </row>
    <row r="6" spans="1:14" ht="30.75" thickBot="1" x14ac:dyDescent="0.3">
      <c r="A6" s="17" t="s">
        <v>75</v>
      </c>
      <c r="B6" s="18">
        <v>11.09763126934781</v>
      </c>
      <c r="C6" s="18">
        <v>1.4372498738912032</v>
      </c>
      <c r="D6" s="18">
        <v>57.1386310762826</v>
      </c>
      <c r="E6" s="19">
        <v>343570981</v>
      </c>
      <c r="F6" s="18">
        <v>0.49212635251289311</v>
      </c>
      <c r="G6" s="18">
        <v>0.29499434531851021</v>
      </c>
      <c r="I6" s="23" t="s">
        <v>95</v>
      </c>
      <c r="J6" s="24" t="s">
        <v>82</v>
      </c>
      <c r="K6" s="25" t="s">
        <v>96</v>
      </c>
      <c r="M6" s="26" t="s">
        <v>97</v>
      </c>
      <c r="N6" s="27" t="s">
        <v>94</v>
      </c>
    </row>
    <row r="7" spans="1:14" ht="30.75" thickBot="1" x14ac:dyDescent="0.3">
      <c r="M7" s="29" t="s">
        <v>98</v>
      </c>
      <c r="N7" s="30" t="s">
        <v>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iNFORMACIÓN iNDICADORES </vt:lpstr>
      <vt:lpstr>tablas indicadores ANALISIS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Manuel Felipe Torres ruiz</dc:creator>
  <cp:lastModifiedBy>Adriana Carolina Muñoz Morales</cp:lastModifiedBy>
  <dcterms:created xsi:type="dcterms:W3CDTF">2026-07-09T17:31:44Z</dcterms:created>
  <dcterms:modified xsi:type="dcterms:W3CDTF">2026-07-15T21:23:25Z</dcterms:modified>
</cp:coreProperties>
</file>