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PROCESOS 2026\PARQUES PUERTO COLOMBIA\DOCUMENTOS LP 008 2026 PARQUES\DOCUMENTOS LP 008 2026 PARQUES\"/>
    </mc:Choice>
  </mc:AlternateContent>
  <xr:revisionPtr revIDLastSave="0" documentId="13_ncr:1_{C571B377-12D2-4C7D-A398-0B9D19622DCE}" xr6:coauthVersionLast="47" xr6:coauthVersionMax="47" xr10:uidLastSave="{00000000-0000-0000-0000-000000000000}"/>
  <bookViews>
    <workbookView xWindow="-120" yWindow="-120" windowWidth="20730" windowHeight="11040" xr2:uid="{E33200A3-E0F1-4EE1-8B5A-4B6D721F9EDD}"/>
  </bookViews>
  <sheets>
    <sheet name="PPTO" sheetId="8" r:id="rId1"/>
    <sheet name="PRESUPUESTO" sheetId="1" state="hidden" r:id="rId2"/>
    <sheet name="Hoja2" sheetId="3" state="hidden" r:id="rId3"/>
  </sheets>
  <externalReferences>
    <externalReference r:id="rId4"/>
  </externalReferences>
  <definedNames>
    <definedName name="_xlnm.Print_Area" localSheetId="0">PPTO!$C$1:$I$179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D123" i="8" l="1"/>
  <c r="D121" i="8"/>
  <c r="D120" i="8"/>
  <c r="D99" i="8"/>
  <c r="D95" i="8"/>
  <c r="D84" i="8"/>
  <c r="D60" i="8"/>
  <c r="H70" i="8"/>
  <c r="H69" i="8"/>
  <c r="H68" i="8"/>
  <c r="K7" i="1"/>
  <c r="L7" i="1" s="1"/>
  <c r="K6" i="1"/>
  <c r="L6" i="1" s="1"/>
  <c r="J7" i="1"/>
  <c r="J8" i="1"/>
  <c r="J9" i="1"/>
  <c r="J10" i="1"/>
  <c r="J6" i="1"/>
  <c r="L50" i="1"/>
  <c r="L46" i="1"/>
  <c r="L45" i="1"/>
  <c r="L43" i="1"/>
  <c r="L42" i="1"/>
  <c r="L40" i="1"/>
  <c r="L39" i="1"/>
  <c r="K38" i="1"/>
  <c r="F38" i="1"/>
  <c r="K37" i="1"/>
  <c r="K36" i="1"/>
  <c r="K33" i="1"/>
  <c r="K32" i="1"/>
  <c r="K31" i="1"/>
  <c r="K28" i="1"/>
  <c r="K27" i="1"/>
  <c r="K26" i="1"/>
  <c r="K25" i="1"/>
  <c r="F25" i="1"/>
  <c r="K24" i="1"/>
  <c r="F24" i="1"/>
  <c r="K23" i="1"/>
  <c r="K22" i="1"/>
  <c r="K21" i="1"/>
  <c r="K20" i="1"/>
  <c r="K19" i="1"/>
  <c r="F19" i="1"/>
  <c r="K18" i="1"/>
  <c r="K16" i="1"/>
  <c r="K15" i="1"/>
  <c r="F15" i="1"/>
  <c r="K14" i="1"/>
  <c r="F14" i="1"/>
  <c r="K13" i="1"/>
  <c r="K12" i="1"/>
  <c r="F12" i="1"/>
  <c r="K10" i="1"/>
  <c r="L10" i="1" s="1"/>
  <c r="K9" i="1"/>
  <c r="L9" i="1" s="1"/>
  <c r="F9" i="1"/>
  <c r="K8" i="1"/>
  <c r="L8" i="1" s="1"/>
  <c r="L28" i="1" l="1"/>
  <c r="L14" i="1"/>
  <c r="L38" i="1"/>
  <c r="L37" i="1"/>
  <c r="L15" i="1"/>
  <c r="L36" i="1"/>
  <c r="L33" i="1"/>
  <c r="L32" i="1"/>
  <c r="L31" i="1"/>
  <c r="L20" i="1"/>
  <c r="L27" i="1"/>
  <c r="L26" i="1"/>
  <c r="L25" i="1"/>
  <c r="L24" i="1"/>
  <c r="L22" i="1"/>
  <c r="L21" i="1"/>
  <c r="L23" i="1"/>
  <c r="L19" i="1"/>
  <c r="L16" i="1"/>
  <c r="L18" i="1"/>
  <c r="L13" i="1"/>
  <c r="L12" i="1"/>
  <c r="L5" i="1" l="1"/>
  <c r="L17" i="1"/>
  <c r="L11" i="1"/>
  <c r="L53" i="1" l="1"/>
  <c r="L57" i="1" l="1"/>
  <c r="L56" i="1"/>
  <c r="L55" i="1"/>
  <c r="L58" i="1" l="1"/>
  <c r="L62" i="1" s="1"/>
  <c r="L1" i="1" s="1"/>
  <c r="H170" i="8" l="1"/>
  <c r="H174" i="8" l="1"/>
  <c r="H172" i="8"/>
  <c r="H173" i="8"/>
  <c r="H175" i="8" l="1"/>
</calcChain>
</file>

<file path=xl/sharedStrings.xml><?xml version="1.0" encoding="utf-8"?>
<sst xmlns="http://schemas.openxmlformats.org/spreadsheetml/2006/main" count="521" uniqueCount="267">
  <si>
    <t>ITEM</t>
  </si>
  <si>
    <t>ACTIVIDAD</t>
  </si>
  <si>
    <t>UN</t>
  </si>
  <si>
    <t>CANTIDAD</t>
  </si>
  <si>
    <t>VALOR TOTAL</t>
  </si>
  <si>
    <t>PRELIMINARES</t>
  </si>
  <si>
    <t>1.1</t>
  </si>
  <si>
    <t>Cerramiento provisional en tela verde con altura de 2.00 metros, base para fijación de estacones 0.20 x 0.20 x 0.50 metros en concreto de 2000 psi, estacones de madera de 2" x 2", apuntillada y amarrada a los postes con alambre negro para rigidizarían.</t>
  </si>
  <si>
    <t>ML</t>
  </si>
  <si>
    <t>1.2</t>
  </si>
  <si>
    <t>Demolición de pavimento y andenes, incluye retiro de material</t>
  </si>
  <si>
    <t>M2</t>
  </si>
  <si>
    <t>1.3</t>
  </si>
  <si>
    <t xml:space="preserve">Localización y replanteo </t>
  </si>
  <si>
    <t>MES</t>
  </si>
  <si>
    <t>1.4</t>
  </si>
  <si>
    <t>Demolición de estructura en concreto reforzado (andenes ,registros, canales, escalera), incuye: Retiro de material a sitio autorizado</t>
  </si>
  <si>
    <t>M3</t>
  </si>
  <si>
    <t>1.5</t>
  </si>
  <si>
    <t>Descapote y retiro de capa vegetal y/o materiales existentes, incluye remoción de arbustos menores, carga, transporte y disposición final de material en sitio autorizado</t>
  </si>
  <si>
    <t>MOVIMIENTOS DE TIERRA</t>
  </si>
  <si>
    <t>2.1</t>
  </si>
  <si>
    <t>EXCAVACIÓN A MÁQUINA, INCLUYE  RETIRO DE MATERIAL</t>
  </si>
  <si>
    <t>2.2</t>
  </si>
  <si>
    <t>EXCAVACIÓN MANUAL PARA CIMENTACIONES, ESTRUCTURAS, REDES  INCLUYE  RETIRO DE MATERIAL</t>
  </si>
  <si>
    <t>2.3</t>
  </si>
  <si>
    <t>RELLENO EN MATERIAL DE SUBBASE GRANULAR COMPACTADO</t>
  </si>
  <si>
    <t>2.4</t>
  </si>
  <si>
    <t>RELLENO EN MATERIAL SELECCIONADO COMPACTADO</t>
  </si>
  <si>
    <t>2.5</t>
  </si>
  <si>
    <t>GEOTEXTIL NO TEJIDO</t>
  </si>
  <si>
    <t>ZONA DE PARQUE</t>
  </si>
  <si>
    <t>3.1</t>
  </si>
  <si>
    <t>CONSTRUCCIÓN DE BORDILLOS PARA CONFINAMIENTO DE 0,2m X 0,15M. INCLUYE ACERO REFUERZO</t>
  </si>
  <si>
    <t>3.2</t>
  </si>
  <si>
    <t>Piso en Concreto de 3000 PSI e=0,10m, acabado en concreto Pulido. Incluye Malla Electrosoldada.</t>
  </si>
  <si>
    <t>3.3</t>
  </si>
  <si>
    <t xml:space="preserve">SUMINISTRO E INSTALACIÓN DE PISO EN ADOQUIN  - COLOR SEGÚN DISEÑO </t>
  </si>
  <si>
    <t>3.4</t>
  </si>
  <si>
    <t>Rampa en concreto de 3500 PSI. Incluye Malla Electrosoldada</t>
  </si>
  <si>
    <t>3.5</t>
  </si>
  <si>
    <t>SUMINISTRO E INSTALACIÓN DE LOSETAS GUIAS 20X20M INCLUYE MATERIAL DE SOPORTE Y SELLO</t>
  </si>
  <si>
    <t>3.6</t>
  </si>
  <si>
    <t>SUMINISTRO E INSTALACIÓN DE LOSETAS PODACTIL DE ALERTA 20X20 INCLUYE MATERIAL DE SOPORTE Y SELLO</t>
  </si>
  <si>
    <t>3.7</t>
  </si>
  <si>
    <t xml:space="preserve">Levante De Muro En Bloque Abuzardado  De 0.2 X 0.20 X 0.40 Mts , Mortero De Pega 1:4 </t>
  </si>
  <si>
    <t>3.8</t>
  </si>
  <si>
    <t>Plaza en Concreto de 3000 PSI e=0,05m, acabado en concreto Pulido. Incluye Malla Electrosoldada.</t>
  </si>
  <si>
    <t>3.9</t>
  </si>
  <si>
    <t>Concreto De 4000 Psi Para Muros Y Placas, No Incluye Acero, Incluye Formaleteria</t>
  </si>
  <si>
    <t>3.10</t>
  </si>
  <si>
    <t>Acero de Refuerzo figurado fyi=6000psi</t>
  </si>
  <si>
    <t>KG</t>
  </si>
  <si>
    <t>3.11</t>
  </si>
  <si>
    <t>Suministro E Instalación De Baranda Pasamanos En Tubo Galvanizado De 3", Altura 1.20 Metros, Anclaje Cada 0.15 Metros, Incluye Platina Mas Tapa</t>
  </si>
  <si>
    <t>BIOSALUDABLES</t>
  </si>
  <si>
    <t>3.12</t>
  </si>
  <si>
    <t>SUMINISTRO E INSTALACION DE GIMNASIO BIOSALUDABLE - ABDOMINALES, TUBERÍA EN ACERO GALVANIZADO Y PINTADO SEGÚN DISEÑO, INCLUYE HERRAMIENTAS Y EQUIPOS NECESARIOS PARA SU CORRECTA EJECUCIÓN</t>
  </si>
  <si>
    <t>3.13</t>
  </si>
  <si>
    <t>SUMINISTRO E INSTALACION DE GIMNASIO BIOSALUDABLE - PRESS PIERNAS TUBERÍA EN ACERO GALVANIZADO Y PINTADO SEGÚN DISEÑO, INCLUYE HERRAMIENTAS Y EQUIPOS NECESARIOS PARA SU CORRECTA EJECUCIÓN</t>
  </si>
  <si>
    <t>3.14</t>
  </si>
  <si>
    <t>SUMINISTRO E INSTALACION DE GIMNASIO BIOSALUDABLE - ELIPTICA DOBLE TUBERÍA EN ACERO GALVANIZADO Y PINTADO SEGÚN DISEÑO, INCLUYE HERRAMIENTAS Y EQUIPOS NECESARIOS PARA SU CORRECTA EJECUCIÓN</t>
  </si>
  <si>
    <t>PARQUE INFANTIL</t>
  </si>
  <si>
    <t>3.15</t>
  </si>
  <si>
    <t>SUMINISTRO E INSTALACIÓN DE SUBE TIRE RAIDER DOBLE</t>
  </si>
  <si>
    <t>UND</t>
  </si>
  <si>
    <t>3.16</t>
  </si>
  <si>
    <t>SUMINISTRO E INSTALACIÓN DE COLUMPIO CLASSIC SWING</t>
  </si>
  <si>
    <t>3.17</t>
  </si>
  <si>
    <t>SUMINISTRO E INSTALACIÓN DE PISO EN CAUCHO GRANULADO COLOR VARIABLE</t>
  </si>
  <si>
    <t>3.18</t>
  </si>
  <si>
    <t xml:space="preserve">SUMINISTRO E INSTALACIÓN DE GRUTA </t>
  </si>
  <si>
    <t>3.19</t>
  </si>
  <si>
    <t>Suministro E Instalacion Mesas De Juego Mate Ajedrez O Domino Para 4 Puestos Prefabricada En Concreto Avanzado</t>
  </si>
  <si>
    <t>REDES ELECTRICO</t>
  </si>
  <si>
    <t>PROVISIÓN REDES ELÉCTRICAS</t>
  </si>
  <si>
    <t>REDES HIDROSANITARIAS Y PLUVIALES</t>
  </si>
  <si>
    <t>PROVISION REDES HIDROSANITARIAS Y PLUVIALES</t>
  </si>
  <si>
    <t>PROVISIONES</t>
  </si>
  <si>
    <t xml:space="preserve">Provisiones Señalética </t>
  </si>
  <si>
    <t>TotalPROVISIONES</t>
  </si>
  <si>
    <t>TOTAL COSTO DIRECTO</t>
  </si>
  <si>
    <t>ADMINISTRACIÓN</t>
  </si>
  <si>
    <t>IMPREVISTOS</t>
  </si>
  <si>
    <t>UTILIDAD</t>
  </si>
  <si>
    <t>COSTO TOTAL  (COSTOS DIRECTOS + COSTOS INDIRECTOS)</t>
  </si>
  <si>
    <t>CERTIFICACIONES ELÉCTRICO</t>
  </si>
  <si>
    <t>PMA</t>
  </si>
  <si>
    <t>PMT</t>
  </si>
  <si>
    <t>COSTO OBRA CIVIL</t>
  </si>
  <si>
    <t>7 DE AGOSTO</t>
  </si>
  <si>
    <t>BRISAS</t>
  </si>
  <si>
    <t>LA ROSITA</t>
  </si>
  <si>
    <t>JOSE EUSTORGIO</t>
  </si>
  <si>
    <t>TOTAL</t>
  </si>
  <si>
    <t>PRECIO UNITARIO</t>
  </si>
  <si>
    <t>MEJORAMIENTO, ADECUACIÓN Y REMODELACIÓN DE PARQUES  Y ESPACIO PÚBLICO EN LAS ZONAS URBANAS DEL MUNICIPIO DE PUERTO COLOMBIA, DEPARTAMENTO DEL ATLÁNTICO</t>
  </si>
  <si>
    <t>Glb</t>
  </si>
  <si>
    <t>1.16</t>
  </si>
  <si>
    <t>Demolición De Concreto Ciclópeo (Incluye Retiro De Material)</t>
  </si>
  <si>
    <t>Caseta de Almacenamiento y Campamento</t>
  </si>
  <si>
    <t>Provisional Acueducto</t>
  </si>
  <si>
    <t>1.6</t>
  </si>
  <si>
    <t>Corte a cota sub-rasante. Incluye retiro de material.</t>
  </si>
  <si>
    <t>1.7</t>
  </si>
  <si>
    <t>Suministro, transporte e instalación de VALLA INFORMATIVA</t>
  </si>
  <si>
    <t>1.8</t>
  </si>
  <si>
    <t>Cerramiento Perimetral Provisional en lamina de Zinc y Estructura Madera</t>
  </si>
  <si>
    <t>1.9</t>
  </si>
  <si>
    <t>Portón de acceso en lamina de Zinc y Estructura Madera</t>
  </si>
  <si>
    <t>1.11</t>
  </si>
  <si>
    <t>Demolición De Bordillos. Incluye retiro de material.</t>
  </si>
  <si>
    <t>1.12</t>
  </si>
  <si>
    <t>Demolición De Plantilla En Concreto Hasta E=0.10 Mts. Incluye retiro.</t>
  </si>
  <si>
    <t>1.13</t>
  </si>
  <si>
    <t>1.14</t>
  </si>
  <si>
    <t>Alquiler De Baño Móvil, Incluye Dos Aseos Semanales Mínimo</t>
  </si>
  <si>
    <t>1.15</t>
  </si>
  <si>
    <t>Demolición De Estructura En Concreto Reforzado. Incluye retiro.</t>
  </si>
  <si>
    <t>Demolición De Muro Bajo H&lt; 0,80 Mts. Incluye retiro.</t>
  </si>
  <si>
    <t>1.17</t>
  </si>
  <si>
    <t>Demolición De Placa Contra Piso (0,10 Mts &lt; E &lt;0,15 Mts). Incluye retiro.</t>
  </si>
  <si>
    <t>1.18</t>
  </si>
  <si>
    <t>Desmonte De Marcos De Portería De Cancha Deportiva</t>
  </si>
  <si>
    <t>1.19</t>
  </si>
  <si>
    <t>Desmonte De Cubierta En Lámina De Asbesto Cemento Incluye Estructura</t>
  </si>
  <si>
    <t>ZONA DE PARQUE Y CANCHA SINTETICA</t>
  </si>
  <si>
    <t>SUMINISTRO E INSTALACIÓN DE TUBERIA DRENAJE  DE 6"</t>
  </si>
  <si>
    <t>REGISTRO SANITARIO DE 1.20 X 1.20 X 1.50 METROS, MUROS EN LADRILLO MACIZO DOBLE, PAÑETADO CON MORTERO 1:4 IMPERMEABILIZADO, PLACA DE FONDO EN CONCRETO DE 3000 PSI, Y TAPA EN REJA DE HIERRO CON VARILLA DE 1/2" A CADA 0.15 METROS EN AMBOS SENTIDOS</t>
  </si>
  <si>
    <t>SUMINISTRO E INSTALACIÓN DE PIEDRA PARA FILTRO</t>
  </si>
  <si>
    <t>SUMINISTRO E INSTALACION ARENA SILICE, INCLUYE HERRAMIENTAS Y EQUIPOS NECESARIOS PARA SU CORRECTA EJECUCIÓN</t>
  </si>
  <si>
    <t>SUMINISTRO E INSTALACION DE CAUCHO PARA NIVELACION CESPED SINTETICO DEPORTIVO INCLUYE CEPILLADO</t>
  </si>
  <si>
    <t>SUMINISTRO E INSTALACIÓN DE MARCOS METALICOS PARA CANCHA DE FUTBOL SEGÚN DISEÑO. INCLUYE MALLAS</t>
  </si>
  <si>
    <t>Suministro e instalación de Malla NYFOR eletrosoldada importada en acero, pintura en recina de poliuretano (incluye malla, postes, grapas); con altura de 3.60 mts</t>
  </si>
  <si>
    <t>Suministro e instalación de Malla NYFOR eletrosoldada importada en acero, pintura en recina de poliuretano (incluye malla, postes, grapas); con altura de 2.40 mts</t>
  </si>
  <si>
    <t>SUM. E INSTAL  MALLA EN ACERO CALIBRE 6 AZUL ELECTROSOLDADA PARA CERRAMIENTO, INCLUYE POSTE PANEL ELECTROSOLDADO AZUL, ELEMENTOS Y HERRAMIENTAS NECESARIAS PARA SU CORRECTA INSTALACIÓN</t>
  </si>
  <si>
    <t>3.20</t>
  </si>
  <si>
    <t>Concreto 3000 psi Para Muro de contencion acabado a la Vista</t>
  </si>
  <si>
    <t>3.21</t>
  </si>
  <si>
    <t>Cuneta en concreto 3000 psi</t>
  </si>
  <si>
    <t>3.22</t>
  </si>
  <si>
    <t>Concreto para muro canal de 3500 Psi. Según Diseño</t>
  </si>
  <si>
    <t>3.23</t>
  </si>
  <si>
    <t>Concreto para tapa canal de 3500 Psi Según diseño</t>
  </si>
  <si>
    <t>3.24</t>
  </si>
  <si>
    <t>Concreto 3000 psi viga cimiento (0,20 x 0,40) mts, incluye refuerzo</t>
  </si>
  <si>
    <t>3.25</t>
  </si>
  <si>
    <t>3.26</t>
  </si>
  <si>
    <t>Pintura para superficie de concreto fondo multicolor Según diseño</t>
  </si>
  <si>
    <t>Suministro e instalación de circuito biosaludables, incluye: 1 Eliptica, 1 Volantes Dobles, 1 Dorsal Ancho, 1 caminador aereo, 1 press de piernas, 1 barras paralelas.</t>
  </si>
  <si>
    <t>Malla electrosoldada 6 mm estándar 15 X15 de 2.30 x 6.00 m</t>
  </si>
  <si>
    <t>Modulo de Juego Infantil Tipo Modulo Diverty (3,60mx4,30mx2,70m), Incluye: (1) Deslizador Doble, (1) Deslizador en espiral, (1) Escalera de Acero galvanizado pintado, (1) Bajante de Bombero, (1) Modulo de Triqui, (4) Plataformas, (1) Techo.</t>
  </si>
  <si>
    <t>Modulo de Juego Tipo Columpio de 2 puestos estructura acero Galvanizado Cal. 14 mm 3 1/2" (5,00mx3,00mx2,30m); Incluye: (2) Asientos de Niño.</t>
  </si>
  <si>
    <t>Modulo de Juego Tipo Sube y baja sencillo 2 Puestos, Estructura Acero Galvanizado Cal 14. en 3"</t>
  </si>
  <si>
    <t>Suministro e instalación de Malla NYFOR eletrosoldada importada en acero, pintura en recina de poliuretano (incluye malla, postes, grapas); con altura de 1.00 mts.</t>
  </si>
  <si>
    <t>Suministro e Instalacion de Puerta en Malla NYFOR importada electrosoldada en acero, pintura en recina de poliuretano. (incluye malla, postes, grapas).</t>
  </si>
  <si>
    <t>SUMINISTRO E INSTALACIÓN DE JUEGO INFANTIL SEGÚN DISEÑO ARQUITECTÓNICO</t>
  </si>
  <si>
    <t>SUMINISTRO E INSTALACIÓN DE RUEDA RUEDA SENCILLO</t>
  </si>
  <si>
    <t>SUMINISTRO E INSTALACIÓN DE BANCAS CON ESPALDAR SEGÚN DISEÑO</t>
  </si>
  <si>
    <t>SUMINISTRO E INSTALACIÓN DE ESTRUCTURA METÁLICA DE PÉRGOLA COLOR NEGRO - PÉRGOLA EN WPC COLOR MADERA</t>
  </si>
  <si>
    <t>ZONA GRADERIAS EN MAMPOSTERIA REFORZADA</t>
  </si>
  <si>
    <t>Excavación de Viga Cimiento (0,30 x 0,30) mts (Incluye Retiro de Material a Sitio Autorizado)</t>
  </si>
  <si>
    <t>Solado en concreto 2000 pis esp: 0,05 mts</t>
  </si>
  <si>
    <t>Zapata en concreto 3000 psi, reforzado Según Diseño dim:(1,20 x 1,20 x 0,40) mts</t>
  </si>
  <si>
    <t>Pedestal en concreo 3000 psi, reforzado Según Diseño dim: (0,60 x 0,60 x 1,95) mts Graderias</t>
  </si>
  <si>
    <t>Concreto 3000 psi viga cimiento (0,30x 0,30) mts, incluye refuerzo</t>
  </si>
  <si>
    <t>Levante en Bloque Abujardado 15x20x40cm Reforzado y relleno con concreto de 3000 Psi</t>
  </si>
  <si>
    <t>Levante en Bloque Abujardado 15x20x40cm Reforzado y relleno con concreto de 3000 Psi. (Hvariable= 0,30-0,60m)</t>
  </si>
  <si>
    <t>Placa de Grada en conctreto de 3000 Psi, E=0.10m</t>
  </si>
  <si>
    <t>Relleno de material seleccionado compactado proctor modificado 95%</t>
  </si>
  <si>
    <t>Acero Estructural Galvanizado En Caliente pintado con anticorrosivo y acabado en esmalte. (Incluye Accesorios de Anclaje)</t>
  </si>
  <si>
    <t>Cubierta en Lamina Teja Termo Acustica Extra Forte UPVC Azul de 11.8 X 0.88 Mt (Util) Calibre 2mm (Incluye Todos Los Elementos De Fijación).</t>
  </si>
  <si>
    <t>TALUDES VERDES</t>
  </si>
  <si>
    <t>SUMINISTRO E INSTALACIÓN DE MANTO TRM 500 , PARA PROTECCIÓN DE TALUD, INCLUYE TODOS LOS ELEMENTOS NECESARIOS PARA SU CORRECTA INSTALACIÓN</t>
  </si>
  <si>
    <t>PROTECCIÓN DE TALUDES CON HIDROSIEMBRA CONTROLADA</t>
  </si>
  <si>
    <t>EMPRADIZACIÓN CON CESPEDÓN</t>
  </si>
  <si>
    <t>ZONAS DURAS</t>
  </si>
  <si>
    <t>Suministro e instalacion de loseta lisa según diseño para espacios recreativos (incluye losetas de 0.45x0.30m - 0.30x0.30m - 0.30x0.15m).</t>
  </si>
  <si>
    <t>Suministro e instalacion de loseta lisa prefabricada (dimensiones=0.20 m x 0.20 m), incluye plantilla y arena de soporte.</t>
  </si>
  <si>
    <t>Jardinera en Bloque Abujardado 15x20x40cm Reforzado (Incluye Viga Cimiento de 0,25x0,30m y Alfajia Superior de 0,2x0,07m)(Hvariable= 0,5m Hasta 1,0m)</t>
  </si>
  <si>
    <t>Jardinera en concreto de 3000 psi a la vista segun diseño</t>
  </si>
  <si>
    <t>Marcación líneas de precaución sobre cualquier tipo de superficie en pintura tipo tráfico color amarillo</t>
  </si>
  <si>
    <t>ZONAS BLANDAS Y ORNAMENTACION</t>
  </si>
  <si>
    <t>Suministro e sembrado de Trinitaria (Bougainvillea sp)</t>
  </si>
  <si>
    <t>Suministro y colocacion de arena negra E= 10 cm</t>
  </si>
  <si>
    <t>ESTRUCTURA METALICA</t>
  </si>
  <si>
    <t>Suministro e instalacion de baranda pasamanos tipo M80 o similar</t>
  </si>
  <si>
    <t>Rejilla de inspecciones metalicas</t>
  </si>
  <si>
    <t>INSTALACIONES HIDRAULICAS, HIDROSANITARIAS Y PLUVIALES</t>
  </si>
  <si>
    <t>Conexión acometida a red primaria a acueducto, incluye: Galápago Ø3" y accesorios</t>
  </si>
  <si>
    <t>Tuberia de ALL Ø6" pvc-s, incluye excavacion y lleno de zanja</t>
  </si>
  <si>
    <t>Registro en mamposteria (0,60x0,60) mts, incluye tapa</t>
  </si>
  <si>
    <t>Registro en mamposteria (0,80x0,80) mts, incluye tapa</t>
  </si>
  <si>
    <t>INSTALACIONES ELÉCTRICAS</t>
  </si>
  <si>
    <t>LUMINARIAS Y POSTES</t>
  </si>
  <si>
    <t>Suministro e instalación de poste de alumbrado público tipo vasto brazo sencillo 8 m ph</t>
  </si>
  <si>
    <t>Suministro e instalación de luminaria hermética de 40 w</t>
  </si>
  <si>
    <t>Suministro e instalación de luminaria hermética 150 w</t>
  </si>
  <si>
    <t>Suministro e instalación de acometida principal de baja tensión 2xno.6(fases) + 1xno.6(neutro) + 1xno.10(tierra) -</t>
  </si>
  <si>
    <t>Suministro e instalación de circuitos ramales e iluminación externa de baja tensión 2xno.6(fases) + 1xno.12(tierra)</t>
  </si>
  <si>
    <t>Suministro e instalación de acometida en cable encauchetado para luminarias 3x12 cobre.</t>
  </si>
  <si>
    <t>Suministro e instalación de empalme de derivación en gel ghfc-1. Rango de aplicación: principal de cable 6 a 2 y derivación de 14 a 8. Ref: ghfc1+conect.ap-1</t>
  </si>
  <si>
    <t>Suministro e instalación tubería pvc conduit 3/4" para acometida subterránea de luminarias, incluye excavación</t>
  </si>
  <si>
    <t>Suministro e instalación tubería pvc conduit 2" para acometida subterránea de acometidas principal a cada tablero.</t>
  </si>
  <si>
    <t>Construcción de registro de inspección para alumbrado público de 40x40 cm. Según especificaciones técnicas de planos.</t>
  </si>
  <si>
    <t>Suministro e instalación de gabinete de distribución en baja tensión con barraje en CU en lamina cold rolled varilla 22mm, pintura electrostática, breaker industrial 2x60a, 3 breakers enchufables 2x20a. Incluye control</t>
  </si>
  <si>
    <t>Suministro e instalación de acometida principal de baja tensión 2xno.1/0 (fases) + 1xno.1/0(neutro) + 1xno.6(tierra)</t>
  </si>
  <si>
    <t>RED DE MEDIA TENSIÓN</t>
  </si>
  <si>
    <t>Suministro e instalación poste de 14 mt e 750 kg ntc-1329 version 4 en tesión. Incluye cimentación y apertura de hueco.</t>
  </si>
  <si>
    <t>Suministro e instalacion de sistema de puesta a tierra en acero austenítico</t>
  </si>
  <si>
    <t>Suministro e instalación para estructura al (alineación), incluye aislador, percha cinta bandit para distribución de acometida trenzada.</t>
  </si>
  <si>
    <t>Suministro e instalacion transformador 15 kva 240/120. Incluye herrajeria necesaria para su instalacion.</t>
  </si>
  <si>
    <t>Suministro e instalación de cruceta con protecciones para transformador de 15 kva, incluye dos cortacircuitos, dos dps, puentes primarios en conductor de cobre y demás accesorios necesarios para su instalación.</t>
  </si>
  <si>
    <t>Suministro e instalacion de tubería IMC 3m para bajante de alimentados principal de bt. Incluye tubería de 2" IMCA, curba de 2" pvc, capacete de 2", cinta bandit, hebillas para cinta bandit y demás accesorios necesarios para su instalación.</t>
  </si>
  <si>
    <t>APANTALLAMIENTO</t>
  </si>
  <si>
    <t>Suministro e instalación punta captadora 1m incluye base y demás accesorios para su correcta instalación</t>
  </si>
  <si>
    <t>Suministro e instalación de bajante de puntas franklin (en alambrón al 8mm)</t>
  </si>
  <si>
    <t>Suministro e instalación de varillas con caja de inspección 30x30 cm para puesta a tierra de bajante en la caja inspeccionable en pared de 15x15x10 cm y conector bimetálico</t>
  </si>
  <si>
    <t>TRAMITES</t>
  </si>
  <si>
    <t>Retie y retilap</t>
  </si>
  <si>
    <t>GL</t>
  </si>
  <si>
    <t>Tramites operador de red</t>
  </si>
  <si>
    <t>1.10</t>
  </si>
  <si>
    <t>Suministro e Instalacion Grama Futbol 50mm Incluye Lineas de demarcacion, caucho granulado y arena.</t>
  </si>
  <si>
    <t>5.10</t>
  </si>
  <si>
    <t>5.11</t>
  </si>
  <si>
    <t>5.12</t>
  </si>
  <si>
    <t>5.13</t>
  </si>
  <si>
    <t>Piso de 2 cm. Caucho SBR color negro 1cm de espesor. Superficie - Caucho SBR pigmentado, con 1 cm de espesor. Elaborado con llantas reciclables. Full Color según diseño.</t>
  </si>
  <si>
    <t>Suministro e instalación de malla electrosoldada para piso en concreto</t>
  </si>
  <si>
    <t>Piso en Concreto de 3000 PSI e=0,10m</t>
  </si>
  <si>
    <t>Aplicación de endurecedor de pisos en concreto</t>
  </si>
  <si>
    <t>SUMINISTRO, EXTENDIDO Y COMPACTACION DE MATERIAL DE BASE GRANULAR</t>
  </si>
  <si>
    <t xml:space="preserve">Rampa  de acceso.reforzada de 1.2x1.2 mts ( doble). Inluye descanso </t>
  </si>
  <si>
    <t>Suministro e instalacion de loseta guia prefabricada (dimensiones=0.20 m x 0.20 m), incluye plantilla y arena de soporte.</t>
  </si>
  <si>
    <t>Placa en Concreto de 3000 PSI e=0,05m, acabado en concreto Pulido. Incluye Malla Electrosoldada.</t>
  </si>
  <si>
    <t>4.2</t>
  </si>
  <si>
    <t>4.3</t>
  </si>
  <si>
    <t>4.4</t>
  </si>
  <si>
    <t>4.5</t>
  </si>
  <si>
    <t>4.6</t>
  </si>
  <si>
    <t>4.7</t>
  </si>
  <si>
    <t>4.8</t>
  </si>
  <si>
    <t>5.3</t>
  </si>
  <si>
    <t>5.4</t>
  </si>
  <si>
    <t>5.5</t>
  </si>
  <si>
    <t>5.6</t>
  </si>
  <si>
    <t>5.7</t>
  </si>
  <si>
    <t>5.8</t>
  </si>
  <si>
    <t>5.9</t>
  </si>
  <si>
    <t>5.14</t>
  </si>
  <si>
    <t>5.15</t>
  </si>
  <si>
    <t>5.16</t>
  </si>
  <si>
    <t>5.17</t>
  </si>
  <si>
    <t>5.18</t>
  </si>
  <si>
    <t>5.19</t>
  </si>
  <si>
    <t>5.20</t>
  </si>
  <si>
    <t>5.21</t>
  </si>
  <si>
    <t>5.22</t>
  </si>
  <si>
    <t>5.23</t>
  </si>
  <si>
    <t>5.24</t>
  </si>
  <si>
    <t>5.25</t>
  </si>
  <si>
    <t>5.1</t>
  </si>
  <si>
    <t>5.2</t>
  </si>
  <si>
    <t>ADMINISTRACIÓN (30%)</t>
  </si>
  <si>
    <t>IMPREVISTOS (3%)</t>
  </si>
  <si>
    <t>UTILIDAD (5%)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</si>
</sst>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\ * #,##0_-;\-&quot;$&quot;\ * #,##0_-;_-&quot;$&quot;\ * &quot;-&quot;??_-;_-@_-"/>
    <numFmt numFmtId="166" formatCode="#,##0.00_ ;\-#,##0.00\ "/>
    <numFmt numFmtId="167" formatCode="&quot;$&quot;\ #,##0.00"/>
    <numFmt numFmtId="168" formatCode="0.0"/>
    <numFmt numFmtId="169" formatCode="_(* #,##0.00_);_(* \(#,##0.00\);_(* &quot;-&quot;??_);_(@_)"/>
    <numFmt numFmtId="170" formatCode="_-&quot;$&quot;* #,##0.00_-;\-&quot;$&quot;* #,##0.00_-;_-&quot;$&quot;* &quot;-&quot;??_-;_-@_-"/>
    <numFmt numFmtId="171" formatCode="\$\ #,##0.00"/>
    <numFmt numFmtId="172" formatCode="0.0%"/>
  </numFmts>
  <fonts count="1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ptos Display"/>
      <family val="2"/>
      <scheme val="major"/>
    </font>
    <font>
      <sz val="10"/>
      <color indexed="8"/>
      <name val="MS Sans Serif"/>
    </font>
    <font>
      <sz val="12"/>
      <color indexed="8"/>
      <name val="MS Sans Serif"/>
    </font>
    <font>
      <sz val="10"/>
      <name val="Arial"/>
      <family val="2"/>
    </font>
    <font>
      <b/>
      <sz val="12"/>
      <name val="Aptos Display"/>
      <family val="2"/>
      <scheme val="major"/>
    </font>
    <font>
      <sz val="11"/>
      <color indexed="8"/>
      <name val="Calibri"/>
      <family val="2"/>
    </font>
    <font>
      <sz val="10"/>
      <name val="Arial Narrow"/>
      <family val="2"/>
    </font>
    <font>
      <b/>
      <sz val="10"/>
      <name val="Arial Narrow"/>
      <family val="2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mediumGray">
        <fgColor theme="5" tint="-0.499984740745262"/>
        <bgColor theme="0" tint="-0.14993743705557422"/>
      </patternFill>
    </fill>
    <fill>
      <patternFill patternType="lightGray">
        <fgColor theme="5" tint="0.39994506668294322"/>
        <bgColor theme="0" tint="-0.14996795556505021"/>
      </patternFill>
    </fill>
    <fill>
      <patternFill patternType="darkGray">
        <fgColor rgb="FFFFC9C9"/>
        <bgColor auto="1"/>
      </patternFill>
    </fill>
    <fill>
      <patternFill patternType="lightGray">
        <fgColor rgb="FFD7B7FB"/>
        <bgColor rgb="FFFFFF00"/>
      </patternFill>
    </fill>
    <fill>
      <patternFill patternType="lightGray">
        <fgColor rgb="FFD7B7FB"/>
        <b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darkGray">
        <fgColor rgb="FFFFC9C9"/>
        <bgColor theme="0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/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14996795556505021"/>
      </left>
      <right style="hair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14993743705557422"/>
      </right>
      <top style="hair">
        <color theme="0" tint="-0.14996795556505021"/>
      </top>
      <bottom/>
      <diagonal/>
    </border>
    <border>
      <left style="hair">
        <color theme="0" tint="-0.14993743705557422"/>
      </left>
      <right/>
      <top style="hair">
        <color theme="0" tint="-0.14996795556505021"/>
      </top>
      <bottom/>
      <diagonal/>
    </border>
    <border>
      <left style="hair">
        <color theme="0" tint="-0.14993743705557422"/>
      </left>
      <right style="hair">
        <color theme="0" tint="-0.14993743705557422"/>
      </right>
      <top style="hair">
        <color theme="0" tint="-0.1499679555650502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</borders>
  <cellStyleXfs count="1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0" fontId="3" fillId="0" borderId="0"/>
    <xf numFmtId="43" fontId="7" fillId="0" borderId="0" applyFont="0" applyFill="0" applyBorder="0" applyAlignment="0" applyProtection="0"/>
    <xf numFmtId="0" fontId="3" fillId="0" borderId="0"/>
    <xf numFmtId="0" fontId="1" fillId="0" borderId="0"/>
    <xf numFmtId="0" fontId="1" fillId="0" borderId="0"/>
    <xf numFmtId="170" fontId="1" fillId="0" borderId="0" applyFont="0" applyFill="0" applyBorder="0" applyAlignment="0" applyProtection="0"/>
    <xf numFmtId="0" fontId="1" fillId="0" borderId="0"/>
    <xf numFmtId="170" fontId="1" fillId="0" borderId="0" applyFont="0" applyFill="0" applyBorder="0" applyAlignment="0" applyProtection="0"/>
    <xf numFmtId="0" fontId="1" fillId="0" borderId="0"/>
  </cellStyleXfs>
  <cellXfs count="23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4" fontId="2" fillId="0" borderId="0" xfId="2" applyNumberFormat="1" applyFont="1" applyFill="1" applyAlignment="1">
      <alignment horizontal="right" vertical="center"/>
    </xf>
    <xf numFmtId="165" fontId="2" fillId="0" borderId="0" xfId="1" applyNumberFormat="1" applyFont="1" applyFill="1" applyAlignment="1">
      <alignment horizontal="right" vertical="center"/>
    </xf>
    <xf numFmtId="0" fontId="4" fillId="0" borderId="0" xfId="0" applyFont="1"/>
    <xf numFmtId="0" fontId="2" fillId="0" borderId="0" xfId="0" applyFont="1"/>
    <xf numFmtId="44" fontId="2" fillId="0" borderId="0" xfId="0" applyNumberFormat="1" applyFont="1"/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4" fontId="4" fillId="0" borderId="0" xfId="0" applyNumberFormat="1" applyFont="1"/>
    <xf numFmtId="0" fontId="2" fillId="0" borderId="1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44" fontId="4" fillId="0" borderId="0" xfId="1" applyFont="1" applyBorder="1"/>
    <xf numFmtId="9" fontId="4" fillId="0" borderId="0" xfId="3" applyFont="1"/>
    <xf numFmtId="167" fontId="4" fillId="0" borderId="0" xfId="0" applyNumberFormat="1" applyFont="1"/>
    <xf numFmtId="164" fontId="2" fillId="0" borderId="0" xfId="0" applyNumberFormat="1" applyFont="1"/>
    <xf numFmtId="164" fontId="2" fillId="0" borderId="0" xfId="2" applyNumberFormat="1" applyFont="1" applyFill="1" applyAlignment="1">
      <alignment horizontal="right"/>
    </xf>
    <xf numFmtId="165" fontId="2" fillId="0" borderId="0" xfId="1" applyNumberFormat="1" applyFont="1" applyFill="1" applyAlignment="1">
      <alignment horizontal="right"/>
    </xf>
    <xf numFmtId="0" fontId="6" fillId="0" borderId="9" xfId="5" applyFont="1" applyBorder="1" applyAlignment="1" applyProtection="1">
      <alignment horizontal="center" vertical="center" wrapText="1"/>
      <protection hidden="1"/>
    </xf>
    <xf numFmtId="1" fontId="6" fillId="0" borderId="9" xfId="6" applyNumberFormat="1" applyFont="1" applyFill="1" applyBorder="1" applyAlignment="1" applyProtection="1">
      <alignment horizontal="center" vertical="center" wrapText="1"/>
      <protection hidden="1"/>
    </xf>
    <xf numFmtId="164" fontId="6" fillId="0" borderId="9" xfId="2" applyNumberFormat="1" applyFont="1" applyFill="1" applyBorder="1" applyAlignment="1" applyProtection="1">
      <alignment horizontal="right" vertical="center" wrapText="1"/>
      <protection hidden="1"/>
    </xf>
    <xf numFmtId="0" fontId="6" fillId="2" borderId="9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/>
    </xf>
    <xf numFmtId="2" fontId="6" fillId="2" borderId="9" xfId="0" applyNumberFormat="1" applyFont="1" applyFill="1" applyBorder="1" applyAlignment="1">
      <alignment horizontal="center" vertical="center"/>
    </xf>
    <xf numFmtId="164" fontId="6" fillId="2" borderId="9" xfId="2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166" fontId="2" fillId="0" borderId="9" xfId="0" applyNumberFormat="1" applyFont="1" applyBorder="1" applyAlignment="1">
      <alignment horizontal="center" vertical="center"/>
    </xf>
    <xf numFmtId="164" fontId="2" fillId="0" borderId="9" xfId="2" applyNumberFormat="1" applyFont="1" applyFill="1" applyBorder="1" applyAlignment="1">
      <alignment horizontal="right" vertical="center"/>
    </xf>
    <xf numFmtId="0" fontId="2" fillId="0" borderId="9" xfId="0" applyFont="1" applyBorder="1" applyAlignment="1">
      <alignment horizontal="left" vertical="center" wrapText="1"/>
    </xf>
    <xf numFmtId="166" fontId="2" fillId="0" borderId="9" xfId="7" applyNumberFormat="1" applyFont="1" applyBorder="1" applyAlignment="1">
      <alignment horizontal="center" vertical="center"/>
    </xf>
    <xf numFmtId="164" fontId="2" fillId="0" borderId="9" xfId="2" applyNumberFormat="1" applyFont="1" applyFill="1" applyBorder="1" applyAlignment="1">
      <alignment horizontal="right" vertical="center" shrinkToFit="1"/>
    </xf>
    <xf numFmtId="0" fontId="6" fillId="3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/>
    </xf>
    <xf numFmtId="2" fontId="6" fillId="3" borderId="9" xfId="0" applyNumberFormat="1" applyFont="1" applyFill="1" applyBorder="1" applyAlignment="1">
      <alignment horizontal="center" vertical="center"/>
    </xf>
    <xf numFmtId="164" fontId="6" fillId="3" borderId="9" xfId="2" applyNumberFormat="1" applyFont="1" applyFill="1" applyBorder="1" applyAlignment="1">
      <alignment horizontal="right" vertical="center"/>
    </xf>
    <xf numFmtId="0" fontId="2" fillId="0" borderId="9" xfId="7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left" vertical="center" wrapText="1"/>
    </xf>
    <xf numFmtId="2" fontId="6" fillId="4" borderId="9" xfId="0" applyNumberFormat="1" applyFont="1" applyFill="1" applyBorder="1" applyAlignment="1">
      <alignment horizontal="center" vertical="center"/>
    </xf>
    <xf numFmtId="164" fontId="6" fillId="4" borderId="9" xfId="2" applyNumberFormat="1" applyFont="1" applyFill="1" applyBorder="1" applyAlignment="1" applyProtection="1">
      <alignment horizontal="right" vertical="center"/>
    </xf>
    <xf numFmtId="2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vertical="center" wrapText="1"/>
    </xf>
    <xf numFmtId="0" fontId="2" fillId="0" borderId="9" xfId="0" applyFont="1" applyBorder="1" applyAlignment="1">
      <alignment vertical="top"/>
    </xf>
    <xf numFmtId="0" fontId="6" fillId="5" borderId="9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/>
    </xf>
    <xf numFmtId="2" fontId="6" fillId="5" borderId="9" xfId="0" applyNumberFormat="1" applyFont="1" applyFill="1" applyBorder="1" applyAlignment="1">
      <alignment horizontal="center" vertical="center"/>
    </xf>
    <xf numFmtId="164" fontId="6" fillId="5" borderId="9" xfId="2" applyNumberFormat="1" applyFont="1" applyFill="1" applyBorder="1" applyAlignment="1">
      <alignment horizontal="right" vertical="center"/>
    </xf>
    <xf numFmtId="2" fontId="2" fillId="0" borderId="9" xfId="0" applyNumberFormat="1" applyFont="1" applyBorder="1" applyAlignment="1">
      <alignment horizontal="right" vertical="center"/>
    </xf>
    <xf numFmtId="167" fontId="2" fillId="0" borderId="9" xfId="2" applyNumberFormat="1" applyFont="1" applyFill="1" applyBorder="1" applyAlignment="1">
      <alignment horizontal="right" vertical="center"/>
    </xf>
    <xf numFmtId="169" fontId="2" fillId="0" borderId="9" xfId="0" applyNumberFormat="1" applyFont="1" applyBorder="1" applyAlignment="1">
      <alignment horizontal="center" vertical="center"/>
    </xf>
    <xf numFmtId="0" fontId="6" fillId="6" borderId="9" xfId="0" applyFont="1" applyFill="1" applyBorder="1" applyAlignment="1">
      <alignment vertical="center" wrapText="1"/>
    </xf>
    <xf numFmtId="0" fontId="6" fillId="6" borderId="9" xfId="0" applyFont="1" applyFill="1" applyBorder="1" applyAlignment="1">
      <alignment vertical="center"/>
    </xf>
    <xf numFmtId="2" fontId="6" fillId="6" borderId="9" xfId="0" applyNumberFormat="1" applyFont="1" applyFill="1" applyBorder="1" applyAlignment="1">
      <alignment horizontal="center" vertical="center"/>
    </xf>
    <xf numFmtId="164" fontId="6" fillId="6" borderId="9" xfId="2" applyNumberFormat="1" applyFont="1" applyFill="1" applyBorder="1" applyAlignment="1">
      <alignment horizontal="right" vertical="center"/>
    </xf>
    <xf numFmtId="49" fontId="6" fillId="7" borderId="9" xfId="0" applyNumberFormat="1" applyFont="1" applyFill="1" applyBorder="1" applyAlignment="1">
      <alignment vertical="top" wrapText="1"/>
    </xf>
    <xf numFmtId="2" fontId="6" fillId="7" borderId="9" xfId="0" applyNumberFormat="1" applyFont="1" applyFill="1" applyBorder="1" applyAlignment="1">
      <alignment horizontal="center" vertical="center" wrapText="1"/>
    </xf>
    <xf numFmtId="164" fontId="6" fillId="7" borderId="9" xfId="2" applyNumberFormat="1" applyFont="1" applyFill="1" applyBorder="1" applyAlignment="1">
      <alignment horizontal="right" vertical="top" wrapText="1"/>
    </xf>
    <xf numFmtId="0" fontId="6" fillId="7" borderId="9" xfId="0" applyFont="1" applyFill="1" applyBorder="1" applyAlignment="1">
      <alignment vertical="center" wrapText="1"/>
    </xf>
    <xf numFmtId="0" fontId="6" fillId="7" borderId="9" xfId="0" applyFont="1" applyFill="1" applyBorder="1" applyAlignment="1">
      <alignment vertical="center"/>
    </xf>
    <xf numFmtId="2" fontId="6" fillId="7" borderId="9" xfId="0" applyNumberFormat="1" applyFont="1" applyFill="1" applyBorder="1" applyAlignment="1">
      <alignment horizontal="center" vertical="center"/>
    </xf>
    <xf numFmtId="164" fontId="6" fillId="7" borderId="9" xfId="2" applyNumberFormat="1" applyFont="1" applyFill="1" applyBorder="1" applyAlignment="1">
      <alignment horizontal="right" vertical="center"/>
    </xf>
    <xf numFmtId="0" fontId="6" fillId="0" borderId="9" xfId="5" applyFont="1" applyBorder="1" applyAlignment="1" applyProtection="1">
      <alignment horizontal="right" vertical="center" wrapText="1"/>
      <protection hidden="1"/>
    </xf>
    <xf numFmtId="0" fontId="6" fillId="0" borderId="9" xfId="5" applyFont="1" applyBorder="1" applyAlignment="1" applyProtection="1">
      <alignment horizontal="left" vertical="center" wrapText="1"/>
      <protection hidden="1"/>
    </xf>
    <xf numFmtId="1" fontId="6" fillId="0" borderId="9" xfId="5" applyNumberFormat="1" applyFont="1" applyBorder="1" applyAlignment="1" applyProtection="1">
      <alignment horizontal="center" vertical="center" wrapText="1"/>
      <protection hidden="1"/>
    </xf>
    <xf numFmtId="10" fontId="6" fillId="0" borderId="9" xfId="3" applyNumberFormat="1" applyFont="1" applyFill="1" applyBorder="1" applyAlignment="1" applyProtection="1">
      <alignment horizontal="center" vertical="center" wrapText="1"/>
      <protection hidden="1"/>
    </xf>
    <xf numFmtId="164" fontId="6" fillId="0" borderId="9" xfId="2" applyNumberFormat="1" applyFont="1" applyFill="1" applyBorder="1" applyAlignment="1">
      <alignment horizontal="right" vertical="center"/>
    </xf>
    <xf numFmtId="0" fontId="6" fillId="0" borderId="9" xfId="5" applyFont="1" applyBorder="1" applyAlignment="1" applyProtection="1">
      <alignment horizontal="center" wrapText="1"/>
      <protection hidden="1"/>
    </xf>
    <xf numFmtId="164" fontId="6" fillId="0" borderId="9" xfId="2" applyNumberFormat="1" applyFont="1" applyFill="1" applyBorder="1" applyAlignment="1" applyProtection="1">
      <alignment horizontal="right" wrapText="1"/>
      <protection hidden="1"/>
    </xf>
    <xf numFmtId="164" fontId="6" fillId="0" borderId="9" xfId="2" applyNumberFormat="1" applyFont="1" applyFill="1" applyBorder="1" applyAlignment="1" applyProtection="1">
      <alignment horizontal="center" wrapText="1"/>
      <protection hidden="1"/>
    </xf>
    <xf numFmtId="1" fontId="6" fillId="0" borderId="9" xfId="2" applyNumberFormat="1" applyFont="1" applyFill="1" applyBorder="1" applyAlignment="1" applyProtection="1">
      <alignment horizontal="center" vertical="center" wrapText="1"/>
      <protection hidden="1"/>
    </xf>
    <xf numFmtId="0" fontId="6" fillId="0" borderId="8" xfId="5" applyFont="1" applyBorder="1" applyAlignment="1" applyProtection="1">
      <alignment horizontal="center" vertical="center" wrapText="1"/>
      <protection hidden="1"/>
    </xf>
    <xf numFmtId="165" fontId="6" fillId="0" borderId="14" xfId="1" applyNumberFormat="1" applyFont="1" applyFill="1" applyBorder="1" applyAlignment="1" applyProtection="1">
      <alignment horizontal="right" vertical="center" wrapText="1"/>
      <protection hidden="1"/>
    </xf>
    <xf numFmtId="1" fontId="6" fillId="2" borderId="8" xfId="0" quotePrefix="1" applyNumberFormat="1" applyFont="1" applyFill="1" applyBorder="1" applyAlignment="1">
      <alignment horizontal="center" vertical="center"/>
    </xf>
    <xf numFmtId="165" fontId="6" fillId="2" borderId="14" xfId="1" applyNumberFormat="1" applyFont="1" applyFill="1" applyBorder="1" applyAlignment="1">
      <alignment horizontal="right" vertical="center"/>
    </xf>
    <xf numFmtId="0" fontId="2" fillId="0" borderId="8" xfId="0" applyFont="1" applyBorder="1" applyAlignment="1">
      <alignment horizontal="center" vertical="center" wrapText="1"/>
    </xf>
    <xf numFmtId="165" fontId="2" fillId="0" borderId="14" xfId="1" applyNumberFormat="1" applyFont="1" applyFill="1" applyBorder="1" applyAlignment="1">
      <alignment horizontal="right" vertical="center"/>
    </xf>
    <xf numFmtId="0" fontId="6" fillId="3" borderId="8" xfId="0" quotePrefix="1" applyFont="1" applyFill="1" applyBorder="1" applyAlignment="1">
      <alignment horizontal="center" vertical="center"/>
    </xf>
    <xf numFmtId="165" fontId="6" fillId="3" borderId="14" xfId="1" applyNumberFormat="1" applyFont="1" applyFill="1" applyBorder="1" applyAlignment="1">
      <alignment horizontal="right" vertical="center"/>
    </xf>
    <xf numFmtId="0" fontId="6" fillId="4" borderId="8" xfId="0" applyFont="1" applyFill="1" applyBorder="1" applyAlignment="1">
      <alignment horizontal="center" vertical="center"/>
    </xf>
    <xf numFmtId="165" fontId="6" fillId="4" borderId="14" xfId="1" applyNumberFormat="1" applyFont="1" applyFill="1" applyBorder="1" applyAlignment="1">
      <alignment horizontal="right" vertical="center"/>
    </xf>
    <xf numFmtId="2" fontId="2" fillId="0" borderId="8" xfId="0" applyNumberFormat="1" applyFont="1" applyBorder="1" applyAlignment="1">
      <alignment horizontal="center" vertical="center"/>
    </xf>
    <xf numFmtId="2" fontId="2" fillId="0" borderId="8" xfId="0" applyNumberFormat="1" applyFont="1" applyBorder="1" applyAlignment="1">
      <alignment horizontal="center" vertical="center" wrapText="1"/>
    </xf>
    <xf numFmtId="0" fontId="6" fillId="5" borderId="8" xfId="0" quotePrefix="1" applyFont="1" applyFill="1" applyBorder="1" applyAlignment="1">
      <alignment horizontal="center" vertical="center"/>
    </xf>
    <xf numFmtId="165" fontId="6" fillId="5" borderId="14" xfId="1" applyNumberFormat="1" applyFont="1" applyFill="1" applyBorder="1" applyAlignment="1">
      <alignment horizontal="right" vertical="center"/>
    </xf>
    <xf numFmtId="168" fontId="2" fillId="0" borderId="8" xfId="0" applyNumberFormat="1" applyFont="1" applyBorder="1" applyAlignment="1">
      <alignment horizontal="center" vertical="center"/>
    </xf>
    <xf numFmtId="0" fontId="6" fillId="6" borderId="8" xfId="0" quotePrefix="1" applyFont="1" applyFill="1" applyBorder="1" applyAlignment="1">
      <alignment horizontal="center" vertical="center"/>
    </xf>
    <xf numFmtId="165" fontId="6" fillId="6" borderId="14" xfId="1" applyNumberFormat="1" applyFont="1" applyFill="1" applyBorder="1" applyAlignment="1">
      <alignment horizontal="right" vertical="center"/>
    </xf>
    <xf numFmtId="0" fontId="6" fillId="7" borderId="8" xfId="0" applyFont="1" applyFill="1" applyBorder="1" applyAlignment="1">
      <alignment horizontal="left" vertical="center"/>
    </xf>
    <xf numFmtId="165" fontId="6" fillId="7" borderId="14" xfId="1" applyNumberFormat="1" applyFont="1" applyFill="1" applyBorder="1" applyAlignment="1">
      <alignment horizontal="right" vertical="center"/>
    </xf>
    <xf numFmtId="1" fontId="6" fillId="7" borderId="8" xfId="0" quotePrefix="1" applyNumberFormat="1" applyFont="1" applyFill="1" applyBorder="1" applyAlignment="1">
      <alignment horizontal="center" vertical="center"/>
    </xf>
    <xf numFmtId="0" fontId="2" fillId="0" borderId="8" xfId="5" applyFont="1" applyBorder="1" applyAlignment="1" applyProtection="1">
      <alignment horizontal="center" vertical="center" wrapText="1"/>
      <protection hidden="1"/>
    </xf>
    <xf numFmtId="165" fontId="6" fillId="0" borderId="14" xfId="1" applyNumberFormat="1" applyFont="1" applyFill="1" applyBorder="1" applyAlignment="1">
      <alignment horizontal="right" vertical="center"/>
    </xf>
    <xf numFmtId="0" fontId="6" fillId="0" borderId="8" xfId="5" applyFont="1" applyBorder="1" applyAlignment="1" applyProtection="1">
      <alignment horizontal="right" vertical="center" wrapText="1"/>
      <protection hidden="1"/>
    </xf>
    <xf numFmtId="0" fontId="6" fillId="0" borderId="8" xfId="5" applyFont="1" applyBorder="1" applyAlignment="1" applyProtection="1">
      <alignment horizontal="center" wrapText="1"/>
      <protection hidden="1"/>
    </xf>
    <xf numFmtId="165" fontId="6" fillId="0" borderId="14" xfId="1" applyNumberFormat="1" applyFont="1" applyFill="1" applyBorder="1" applyAlignment="1">
      <alignment horizontal="right"/>
    </xf>
    <xf numFmtId="164" fontId="6" fillId="0" borderId="8" xfId="2" applyNumberFormat="1" applyFont="1" applyFill="1" applyBorder="1" applyAlignment="1" applyProtection="1">
      <alignment horizontal="center" wrapText="1"/>
      <protection hidden="1"/>
    </xf>
    <xf numFmtId="0" fontId="6" fillId="0" borderId="10" xfId="5" applyFont="1" applyBorder="1" applyAlignment="1" applyProtection="1">
      <alignment horizontal="right" vertical="center" wrapText="1"/>
      <protection hidden="1"/>
    </xf>
    <xf numFmtId="0" fontId="6" fillId="0" borderId="7" xfId="5" applyFont="1" applyBorder="1" applyAlignment="1" applyProtection="1">
      <alignment horizontal="right" vertical="center" wrapText="1"/>
      <protection hidden="1"/>
    </xf>
    <xf numFmtId="1" fontId="6" fillId="0" borderId="7" xfId="5" applyNumberFormat="1" applyFont="1" applyBorder="1" applyAlignment="1" applyProtection="1">
      <alignment horizontal="center" vertical="center" wrapText="1"/>
      <protection hidden="1"/>
    </xf>
    <xf numFmtId="164" fontId="6" fillId="0" borderId="7" xfId="2" applyNumberFormat="1" applyFont="1" applyFill="1" applyBorder="1" applyAlignment="1" applyProtection="1">
      <alignment horizontal="right" vertical="center"/>
      <protection hidden="1"/>
    </xf>
    <xf numFmtId="165" fontId="6" fillId="0" borderId="15" xfId="1" applyNumberFormat="1" applyFont="1" applyFill="1" applyBorder="1" applyAlignment="1">
      <alignment horizontal="right" vertical="center"/>
    </xf>
    <xf numFmtId="0" fontId="6" fillId="0" borderId="16" xfId="5" applyFont="1" applyBorder="1" applyAlignment="1" applyProtection="1">
      <alignment horizontal="center" vertical="center" wrapText="1"/>
      <protection hidden="1"/>
    </xf>
    <xf numFmtId="0" fontId="6" fillId="0" borderId="17" xfId="5" applyFont="1" applyBorder="1" applyAlignment="1" applyProtection="1">
      <alignment horizontal="center" vertical="center" wrapText="1"/>
      <protection hidden="1"/>
    </xf>
    <xf numFmtId="1" fontId="6" fillId="0" borderId="17" xfId="6" applyNumberFormat="1" applyFont="1" applyFill="1" applyBorder="1" applyAlignment="1" applyProtection="1">
      <alignment horizontal="center" vertical="center" wrapText="1"/>
      <protection hidden="1"/>
    </xf>
    <xf numFmtId="164" fontId="6" fillId="0" borderId="17" xfId="2" applyNumberFormat="1" applyFont="1" applyFill="1" applyBorder="1" applyAlignment="1" applyProtection="1">
      <alignment horizontal="right" vertical="center" wrapText="1"/>
      <protection hidden="1"/>
    </xf>
    <xf numFmtId="165" fontId="6" fillId="0" borderId="18" xfId="1" applyNumberFormat="1" applyFont="1" applyFill="1" applyBorder="1" applyAlignment="1" applyProtection="1">
      <alignment horizontal="center" vertical="center" wrapText="1"/>
      <protection hidden="1"/>
    </xf>
    <xf numFmtId="0" fontId="2" fillId="8" borderId="8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left" vertical="center" wrapText="1"/>
    </xf>
    <xf numFmtId="0" fontId="2" fillId="8" borderId="9" xfId="0" applyFont="1" applyFill="1" applyBorder="1" applyAlignment="1">
      <alignment horizontal="center" vertical="center" wrapText="1"/>
    </xf>
    <xf numFmtId="166" fontId="2" fillId="8" borderId="9" xfId="7" applyNumberFormat="1" applyFont="1" applyFill="1" applyBorder="1" applyAlignment="1">
      <alignment horizontal="center" vertical="center"/>
    </xf>
    <xf numFmtId="166" fontId="2" fillId="8" borderId="9" xfId="0" applyNumberFormat="1" applyFont="1" applyFill="1" applyBorder="1" applyAlignment="1">
      <alignment horizontal="center" vertical="center"/>
    </xf>
    <xf numFmtId="164" fontId="2" fillId="8" borderId="9" xfId="2" applyNumberFormat="1" applyFont="1" applyFill="1" applyBorder="1" applyAlignment="1">
      <alignment horizontal="right" vertical="center" shrinkToFit="1"/>
    </xf>
    <xf numFmtId="165" fontId="2" fillId="8" borderId="14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2" fontId="8" fillId="9" borderId="19" xfId="0" applyNumberFormat="1" applyFont="1" applyFill="1" applyBorder="1" applyAlignment="1">
      <alignment horizontal="center" vertical="center" shrinkToFi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44" fontId="8" fillId="0" borderId="9" xfId="1" applyFont="1" applyBorder="1" applyAlignment="1">
      <alignment horizontal="right" vertical="center" shrinkToFit="1"/>
    </xf>
    <xf numFmtId="44" fontId="8" fillId="0" borderId="0" xfId="1" applyFont="1" applyAlignment="1">
      <alignment horizontal="left" vertical="center"/>
    </xf>
    <xf numFmtId="44" fontId="8" fillId="0" borderId="0" xfId="0" applyNumberFormat="1" applyFont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2" fontId="8" fillId="9" borderId="20" xfId="0" applyNumberFormat="1" applyFont="1" applyFill="1" applyBorder="1" applyAlignment="1">
      <alignment horizontal="center" vertical="center" shrinkToFit="1"/>
    </xf>
    <xf numFmtId="2" fontId="9" fillId="9" borderId="21" xfId="0" applyNumberFormat="1" applyFont="1" applyFill="1" applyBorder="1" applyAlignment="1">
      <alignment horizontal="center" vertical="center" shrinkToFit="1"/>
    </xf>
    <xf numFmtId="44" fontId="9" fillId="0" borderId="0" xfId="1" applyFont="1" applyAlignment="1">
      <alignment horizontal="left" vertical="center"/>
    </xf>
    <xf numFmtId="0" fontId="8" fillId="9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9" fillId="0" borderId="9" xfId="0" applyFont="1" applyBorder="1" applyAlignment="1">
      <alignment horizontal="left" vertical="center" wrapText="1"/>
    </xf>
    <xf numFmtId="171" fontId="8" fillId="0" borderId="9" xfId="0" applyNumberFormat="1" applyFont="1" applyBorder="1" applyAlignment="1">
      <alignment horizontal="right" vertical="center" shrinkToFit="1"/>
    </xf>
    <xf numFmtId="0" fontId="8" fillId="0" borderId="0" xfId="0" applyFont="1" applyAlignment="1">
      <alignment vertical="center"/>
    </xf>
    <xf numFmtId="0" fontId="8" fillId="9" borderId="0" xfId="0" applyFont="1" applyFill="1" applyAlignment="1">
      <alignment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64" fontId="8" fillId="0" borderId="0" xfId="2" applyNumberFormat="1" applyFont="1" applyFill="1" applyAlignment="1">
      <alignment horizontal="right" vertical="center"/>
    </xf>
    <xf numFmtId="165" fontId="8" fillId="0" borderId="0" xfId="1" applyNumberFormat="1" applyFont="1" applyFill="1" applyAlignment="1">
      <alignment horizontal="center" vertical="center"/>
    </xf>
    <xf numFmtId="0" fontId="8" fillId="0" borderId="0" xfId="0" applyFont="1"/>
    <xf numFmtId="0" fontId="8" fillId="9" borderId="0" xfId="0" applyFont="1" applyFill="1" applyAlignment="1">
      <alignment horizontal="center" vertical="center"/>
    </xf>
    <xf numFmtId="0" fontId="9" fillId="0" borderId="9" xfId="5" applyFont="1" applyBorder="1" applyAlignment="1" applyProtection="1">
      <alignment horizontal="center" vertical="center" wrapText="1"/>
      <protection hidden="1"/>
    </xf>
    <xf numFmtId="1" fontId="9" fillId="0" borderId="9" xfId="6" applyNumberFormat="1" applyFont="1" applyFill="1" applyBorder="1" applyAlignment="1" applyProtection="1">
      <alignment horizontal="center" vertical="center" wrapText="1"/>
      <protection hidden="1"/>
    </xf>
    <xf numFmtId="164" fontId="9" fillId="0" borderId="9" xfId="2" applyNumberFormat="1" applyFont="1" applyFill="1" applyBorder="1" applyAlignment="1" applyProtection="1">
      <alignment horizontal="center" vertical="center" wrapText="1"/>
      <protection hidden="1"/>
    </xf>
    <xf numFmtId="165" fontId="9" fillId="0" borderId="9" xfId="1" applyNumberFormat="1" applyFont="1" applyFill="1" applyBorder="1" applyAlignment="1" applyProtection="1">
      <alignment horizontal="center" vertical="center" wrapText="1"/>
      <protection hidden="1"/>
    </xf>
    <xf numFmtId="44" fontId="8" fillId="0" borderId="0" xfId="0" applyNumberFormat="1" applyFont="1"/>
    <xf numFmtId="164" fontId="9" fillId="0" borderId="9" xfId="2" applyNumberFormat="1" applyFont="1" applyFill="1" applyBorder="1" applyAlignment="1" applyProtection="1">
      <alignment horizontal="right" vertical="center" wrapText="1"/>
      <protection hidden="1"/>
    </xf>
    <xf numFmtId="0" fontId="8" fillId="0" borderId="1" xfId="0" applyFont="1" applyBorder="1" applyAlignment="1">
      <alignment vertical="center"/>
    </xf>
    <xf numFmtId="0" fontId="8" fillId="9" borderId="2" xfId="0" applyFont="1" applyFill="1" applyBorder="1" applyAlignment="1">
      <alignment vertical="center"/>
    </xf>
    <xf numFmtId="0" fontId="9" fillId="10" borderId="9" xfId="1" applyNumberFormat="1" applyFont="1" applyFill="1" applyBorder="1" applyAlignment="1">
      <alignment horizontal="center" vertical="center"/>
    </xf>
    <xf numFmtId="165" fontId="9" fillId="10" borderId="9" xfId="1" applyNumberFormat="1" applyFont="1" applyFill="1" applyBorder="1" applyAlignment="1">
      <alignment horizontal="left" vertical="center"/>
    </xf>
    <xf numFmtId="165" fontId="9" fillId="10" borderId="9" xfId="1" applyNumberFormat="1" applyFont="1" applyFill="1" applyBorder="1" applyAlignment="1">
      <alignment horizontal="right" vertical="center"/>
    </xf>
    <xf numFmtId="165" fontId="9" fillId="10" borderId="9" xfId="1" applyNumberFormat="1" applyFont="1" applyFill="1" applyBorder="1" applyAlignment="1">
      <alignment horizontal="center" vertical="center"/>
    </xf>
    <xf numFmtId="164" fontId="8" fillId="0" borderId="0" xfId="0" applyNumberFormat="1" applyFont="1"/>
    <xf numFmtId="0" fontId="8" fillId="0" borderId="1" xfId="0" applyFont="1" applyBorder="1"/>
    <xf numFmtId="0" fontId="8" fillId="0" borderId="3" xfId="0" applyFont="1" applyBorder="1"/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9" borderId="5" xfId="0" applyFont="1" applyFill="1" applyBorder="1" applyAlignment="1">
      <alignment vertical="center"/>
    </xf>
    <xf numFmtId="0" fontId="8" fillId="0" borderId="9" xfId="0" applyFont="1" applyBorder="1" applyAlignment="1">
      <alignment vertical="center" wrapText="1"/>
    </xf>
    <xf numFmtId="166" fontId="8" fillId="0" borderId="9" xfId="0" applyNumberFormat="1" applyFont="1" applyBorder="1" applyAlignment="1">
      <alignment horizontal="center" vertical="center"/>
    </xf>
    <xf numFmtId="164" fontId="8" fillId="0" borderId="9" xfId="2" applyNumberFormat="1" applyFont="1" applyFill="1" applyBorder="1" applyAlignment="1">
      <alignment horizontal="right" vertical="center"/>
    </xf>
    <xf numFmtId="165" fontId="8" fillId="0" borderId="9" xfId="1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164" fontId="8" fillId="0" borderId="9" xfId="2" applyNumberFormat="1" applyFont="1" applyFill="1" applyBorder="1" applyAlignment="1">
      <alignment horizontal="right" vertical="center" shrinkToFit="1"/>
    </xf>
    <xf numFmtId="0" fontId="8" fillId="0" borderId="9" xfId="7" applyFont="1" applyBorder="1" applyAlignment="1">
      <alignment horizontal="center" vertical="center"/>
    </xf>
    <xf numFmtId="2" fontId="8" fillId="0" borderId="9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vertical="center" wrapText="1"/>
    </xf>
    <xf numFmtId="2" fontId="8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vertical="top"/>
    </xf>
    <xf numFmtId="0" fontId="8" fillId="9" borderId="0" xfId="0" applyFont="1" applyFill="1" applyAlignment="1">
      <alignment horizontal="left" vertical="center" indent="1"/>
    </xf>
    <xf numFmtId="2" fontId="8" fillId="0" borderId="9" xfId="0" applyNumberFormat="1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wrapText="1" indent="1"/>
    </xf>
    <xf numFmtId="0" fontId="8" fillId="0" borderId="9" xfId="0" applyFont="1" applyBorder="1" applyAlignment="1">
      <alignment horizontal="left" vertical="center" indent="1"/>
    </xf>
    <xf numFmtId="169" fontId="8" fillId="0" borderId="9" xfId="0" applyNumberFormat="1" applyFont="1" applyBorder="1" applyAlignment="1">
      <alignment horizontal="left" vertical="center" indent="1"/>
    </xf>
    <xf numFmtId="167" fontId="8" fillId="0" borderId="9" xfId="2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indent="1"/>
    </xf>
    <xf numFmtId="0" fontId="9" fillId="7" borderId="9" xfId="0" applyFont="1" applyFill="1" applyBorder="1" applyAlignment="1">
      <alignment horizontal="left" vertical="center"/>
    </xf>
    <xf numFmtId="49" fontId="9" fillId="7" borderId="9" xfId="0" applyNumberFormat="1" applyFont="1" applyFill="1" applyBorder="1" applyAlignment="1">
      <alignment vertical="top" wrapText="1"/>
    </xf>
    <xf numFmtId="2" fontId="9" fillId="7" borderId="9" xfId="0" applyNumberFormat="1" applyFont="1" applyFill="1" applyBorder="1" applyAlignment="1">
      <alignment horizontal="center" vertical="center" wrapText="1"/>
    </xf>
    <xf numFmtId="164" fontId="9" fillId="7" borderId="9" xfId="2" applyNumberFormat="1" applyFont="1" applyFill="1" applyBorder="1" applyAlignment="1">
      <alignment horizontal="right" vertical="top" wrapText="1"/>
    </xf>
    <xf numFmtId="165" fontId="9" fillId="7" borderId="9" xfId="1" applyNumberFormat="1" applyFont="1" applyFill="1" applyBorder="1" applyAlignment="1">
      <alignment horizontal="center" vertical="center"/>
    </xf>
    <xf numFmtId="0" fontId="8" fillId="0" borderId="9" xfId="5" applyFont="1" applyBorder="1" applyAlignment="1" applyProtection="1">
      <alignment horizontal="center" vertical="center" wrapText="1"/>
      <protection hidden="1"/>
    </xf>
    <xf numFmtId="0" fontId="9" fillId="0" borderId="9" xfId="5" applyFont="1" applyBorder="1" applyAlignment="1" applyProtection="1">
      <alignment horizontal="right" vertical="center" wrapText="1"/>
      <protection hidden="1"/>
    </xf>
    <xf numFmtId="165" fontId="9" fillId="0" borderId="9" xfId="1" applyNumberFormat="1" applyFont="1" applyFill="1" applyBorder="1" applyAlignment="1">
      <alignment horizontal="center" vertical="center"/>
    </xf>
    <xf numFmtId="0" fontId="9" fillId="0" borderId="9" xfId="5" applyFont="1" applyBorder="1" applyAlignment="1" applyProtection="1">
      <alignment horizontal="left" vertical="center" wrapText="1"/>
      <protection hidden="1"/>
    </xf>
    <xf numFmtId="1" fontId="9" fillId="0" borderId="9" xfId="5" applyNumberFormat="1" applyFont="1" applyBorder="1" applyAlignment="1" applyProtection="1">
      <alignment horizontal="center" vertical="center" wrapText="1"/>
      <protection hidden="1"/>
    </xf>
    <xf numFmtId="10" fontId="9" fillId="0" borderId="9" xfId="3" applyNumberFormat="1" applyFont="1" applyFill="1" applyBorder="1" applyAlignment="1" applyProtection="1">
      <alignment horizontal="center" vertical="center" wrapText="1"/>
      <protection hidden="1"/>
    </xf>
    <xf numFmtId="164" fontId="9" fillId="0" borderId="9" xfId="2" applyNumberFormat="1" applyFont="1" applyFill="1" applyBorder="1" applyAlignment="1">
      <alignment horizontal="right" vertical="center"/>
    </xf>
    <xf numFmtId="0" fontId="9" fillId="0" borderId="9" xfId="5" applyFont="1" applyBorder="1" applyAlignment="1" applyProtection="1">
      <alignment horizontal="center" wrapText="1"/>
      <protection hidden="1"/>
    </xf>
    <xf numFmtId="164" fontId="9" fillId="0" borderId="9" xfId="2" applyNumberFormat="1" applyFont="1" applyFill="1" applyBorder="1" applyAlignment="1" applyProtection="1">
      <alignment horizontal="right" wrapText="1"/>
      <protection hidden="1"/>
    </xf>
    <xf numFmtId="165" fontId="9" fillId="0" borderId="9" xfId="1" applyNumberFormat="1" applyFont="1" applyFill="1" applyBorder="1" applyAlignment="1">
      <alignment horizontal="center"/>
    </xf>
    <xf numFmtId="164" fontId="9" fillId="0" borderId="9" xfId="2" applyNumberFormat="1" applyFont="1" applyFill="1" applyBorder="1" applyAlignment="1" applyProtection="1">
      <alignment horizontal="center" wrapText="1"/>
      <protection hidden="1"/>
    </xf>
    <xf numFmtId="1" fontId="9" fillId="0" borderId="9" xfId="2" applyNumberFormat="1" applyFont="1" applyFill="1" applyBorder="1" applyAlignment="1" applyProtection="1">
      <alignment horizontal="center" vertical="center" wrapText="1"/>
      <protection hidden="1"/>
    </xf>
    <xf numFmtId="164" fontId="9" fillId="0" borderId="9" xfId="2" applyNumberFormat="1" applyFont="1" applyFill="1" applyBorder="1" applyAlignment="1" applyProtection="1">
      <alignment horizontal="right" vertical="center"/>
      <protection hidden="1"/>
    </xf>
    <xf numFmtId="0" fontId="8" fillId="9" borderId="0" xfId="0" applyFont="1" applyFill="1"/>
    <xf numFmtId="164" fontId="8" fillId="0" borderId="0" xfId="2" applyNumberFormat="1" applyFont="1" applyFill="1" applyAlignment="1">
      <alignment horizontal="right"/>
    </xf>
    <xf numFmtId="165" fontId="8" fillId="0" borderId="0" xfId="1" applyNumberFormat="1" applyFont="1" applyFill="1" applyAlignment="1">
      <alignment horizontal="center"/>
    </xf>
    <xf numFmtId="44" fontId="8" fillId="0" borderId="0" xfId="1" applyFont="1" applyAlignment="1">
      <alignment vertical="center"/>
    </xf>
    <xf numFmtId="9" fontId="8" fillId="0" borderId="0" xfId="3" applyFont="1" applyAlignment="1">
      <alignment vertical="center"/>
    </xf>
    <xf numFmtId="164" fontId="8" fillId="0" borderId="0" xfId="0" applyNumberFormat="1" applyFont="1" applyAlignment="1">
      <alignment vertical="center"/>
    </xf>
    <xf numFmtId="0" fontId="8" fillId="11" borderId="0" xfId="0" applyFont="1" applyFill="1" applyAlignment="1">
      <alignment vertical="center"/>
    </xf>
    <xf numFmtId="2" fontId="8" fillId="11" borderId="9" xfId="0" applyNumberFormat="1" applyFont="1" applyFill="1" applyBorder="1" applyAlignment="1">
      <alignment horizontal="center" vertical="center" wrapText="1"/>
    </xf>
    <xf numFmtId="0" fontId="8" fillId="11" borderId="9" xfId="0" applyFont="1" applyFill="1" applyBorder="1" applyAlignment="1">
      <alignment vertical="center" wrapText="1"/>
    </xf>
    <xf numFmtId="0" fontId="8" fillId="11" borderId="9" xfId="7" applyFont="1" applyFill="1" applyBorder="1" applyAlignment="1">
      <alignment horizontal="center" vertical="center"/>
    </xf>
    <xf numFmtId="166" fontId="8" fillId="11" borderId="9" xfId="0" applyNumberFormat="1" applyFont="1" applyFill="1" applyBorder="1" applyAlignment="1">
      <alignment horizontal="center" vertical="center"/>
    </xf>
    <xf numFmtId="164" fontId="8" fillId="11" borderId="9" xfId="2" applyNumberFormat="1" applyFont="1" applyFill="1" applyBorder="1" applyAlignment="1">
      <alignment horizontal="right" vertical="center"/>
    </xf>
    <xf numFmtId="165" fontId="8" fillId="11" borderId="9" xfId="1" applyNumberFormat="1" applyFont="1" applyFill="1" applyBorder="1" applyAlignment="1">
      <alignment horizontal="center" vertical="center"/>
    </xf>
    <xf numFmtId="44" fontId="8" fillId="11" borderId="0" xfId="1" applyFont="1" applyFill="1" applyAlignment="1">
      <alignment vertical="center"/>
    </xf>
    <xf numFmtId="0" fontId="8" fillId="11" borderId="0" xfId="0" applyFont="1" applyFill="1"/>
    <xf numFmtId="172" fontId="8" fillId="0" borderId="0" xfId="3" applyNumberFormat="1" applyFont="1" applyAlignment="1">
      <alignment vertical="center"/>
    </xf>
    <xf numFmtId="9" fontId="8" fillId="0" borderId="0" xfId="3" applyFont="1" applyAlignment="1">
      <alignment horizontal="left" vertical="center"/>
    </xf>
    <xf numFmtId="10" fontId="8" fillId="0" borderId="0" xfId="3" applyNumberFormat="1" applyFont="1" applyAlignment="1">
      <alignment horizontal="left" vertical="center"/>
    </xf>
    <xf numFmtId="44" fontId="0" fillId="0" borderId="0" xfId="1" applyFont="1"/>
    <xf numFmtId="10" fontId="8" fillId="0" borderId="0" xfId="3" applyNumberFormat="1" applyFont="1" applyAlignment="1">
      <alignment vertical="center"/>
    </xf>
    <xf numFmtId="44" fontId="8" fillId="0" borderId="0" xfId="1" applyFont="1" applyFill="1" applyAlignment="1">
      <alignment vertical="center"/>
    </xf>
    <xf numFmtId="9" fontId="8" fillId="0" borderId="0" xfId="3" applyFont="1" applyFill="1" applyAlignment="1">
      <alignment vertical="center"/>
    </xf>
    <xf numFmtId="0" fontId="9" fillId="0" borderId="9" xfId="4" applyFont="1" applyBorder="1" applyAlignment="1" applyProtection="1">
      <alignment horizontal="center" vertical="center" wrapText="1"/>
      <protection hidden="1"/>
    </xf>
    <xf numFmtId="0" fontId="9" fillId="0" borderId="9" xfId="5" applyFont="1" applyBorder="1" applyAlignment="1" applyProtection="1">
      <alignment horizontal="right" vertical="center" wrapText="1"/>
      <protection hidden="1"/>
    </xf>
    <xf numFmtId="164" fontId="9" fillId="0" borderId="0" xfId="5" applyNumberFormat="1" applyFont="1" applyAlignment="1" applyProtection="1">
      <alignment horizontal="right" vertical="center" wrapText="1"/>
      <protection hidden="1"/>
    </xf>
    <xf numFmtId="0" fontId="9" fillId="0" borderId="0" xfId="5" applyFont="1" applyAlignment="1" applyProtection="1">
      <alignment horizontal="right" vertical="center" wrapText="1"/>
      <protection hidden="1"/>
    </xf>
    <xf numFmtId="0" fontId="6" fillId="0" borderId="11" xfId="4" applyFont="1" applyBorder="1" applyAlignment="1" applyProtection="1">
      <alignment horizontal="center" vertical="center" wrapText="1"/>
      <protection hidden="1"/>
    </xf>
    <xf numFmtId="0" fontId="6" fillId="0" borderId="12" xfId="4" applyFont="1" applyBorder="1" applyAlignment="1" applyProtection="1">
      <alignment horizontal="center" vertical="center" wrapText="1"/>
      <protection hidden="1"/>
    </xf>
    <xf numFmtId="0" fontId="6" fillId="0" borderId="13" xfId="4" applyFont="1" applyBorder="1" applyAlignment="1" applyProtection="1">
      <alignment horizontal="center" vertical="center" wrapText="1"/>
      <protection hidden="1"/>
    </xf>
    <xf numFmtId="0" fontId="6" fillId="0" borderId="9" xfId="5" applyFont="1" applyBorder="1" applyAlignment="1" applyProtection="1">
      <alignment horizontal="right" vertical="center" wrapText="1"/>
      <protection hidden="1"/>
    </xf>
    <xf numFmtId="0" fontId="6" fillId="0" borderId="8" xfId="5" applyFont="1" applyBorder="1" applyAlignment="1" applyProtection="1">
      <alignment horizontal="right" vertical="center" wrapText="1"/>
      <protection hidden="1"/>
    </xf>
    <xf numFmtId="164" fontId="6" fillId="0" borderId="0" xfId="5" applyNumberFormat="1" applyFont="1" applyAlignment="1" applyProtection="1">
      <alignment horizontal="right" vertical="center" wrapText="1"/>
      <protection hidden="1"/>
    </xf>
    <xf numFmtId="0" fontId="6" fillId="0" borderId="0" xfId="5" applyFont="1" applyAlignment="1" applyProtection="1">
      <alignment horizontal="right" vertical="center" wrapText="1"/>
      <protection hidden="1"/>
    </xf>
  </cellXfs>
  <cellStyles count="14">
    <cellStyle name="Millares 15" xfId="6" xr:uid="{E02C0484-410F-4E63-ADB2-6165BB832133}"/>
    <cellStyle name="Moneda" xfId="1" builtinId="4"/>
    <cellStyle name="Moneda [0]" xfId="2" builtinId="7"/>
    <cellStyle name="Moneda 2 2 6 2" xfId="10" xr:uid="{4C8A1A45-E92C-4534-9352-B70AA30A0FD8}"/>
    <cellStyle name="Moneda 2 2 8 2 2 2 3 3" xfId="12" xr:uid="{D9D522D3-4F3F-462E-AD53-838C65DCE28A}"/>
    <cellStyle name="Normal" xfId="0" builtinId="0"/>
    <cellStyle name="Normal 2 2 2 2 2 2 2 3 3" xfId="13" xr:uid="{7F0F2DB6-93D3-48FB-9ECA-CF12953E72E7}"/>
    <cellStyle name="Normal 2 2 2 2 3" xfId="9" xr:uid="{FC53E479-55DA-4B29-82AE-12DE55B7115E}"/>
    <cellStyle name="Normal 2 3 2 3 2 2 2 2 3 3" xfId="11" xr:uid="{71261072-620B-4653-AAC0-0AEB705EE4CC}"/>
    <cellStyle name="Normal 2 3 2 3 5 2" xfId="8" xr:uid="{6C28FEC4-DA50-45D6-8ECE-E6A7108B2353}"/>
    <cellStyle name="Normal 6 2" xfId="4" xr:uid="{5BE98607-BB78-48EA-9CB0-513C96ACBCBC}"/>
    <cellStyle name="Normal 8 9 2" xfId="7" xr:uid="{00C57322-2AF1-4E40-9DDF-092765027FA0}"/>
    <cellStyle name="Normal_precios 2001-2 y 2002-1 2" xfId="5" xr:uid="{8211761F-A557-4BC3-A43A-E0AA4709A604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167</xdr:row>
      <xdr:rowOff>0</xdr:rowOff>
    </xdr:from>
    <xdr:ext cx="645497" cy="0"/>
    <xdr:pic>
      <xdr:nvPicPr>
        <xdr:cNvPr id="2" name="3 Imagen" descr="D540VF-web.jpg">
          <a:extLst>
            <a:ext uri="{FF2B5EF4-FFF2-40B4-BE49-F238E27FC236}">
              <a16:creationId xmlns:a16="http://schemas.microsoft.com/office/drawing/2014/main" id="{E0DAA198-4A6F-4686-A612-DB9E1E5E8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6425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167</xdr:row>
      <xdr:rowOff>0</xdr:rowOff>
    </xdr:from>
    <xdr:ext cx="645497" cy="0"/>
    <xdr:pic>
      <xdr:nvPicPr>
        <xdr:cNvPr id="3" name="6 Imagen" descr="D540VF-web.jpg">
          <a:extLst>
            <a:ext uri="{FF2B5EF4-FFF2-40B4-BE49-F238E27FC236}">
              <a16:creationId xmlns:a16="http://schemas.microsoft.com/office/drawing/2014/main" id="{01A2594F-97F7-45A8-A275-CC562D00F1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6425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167</xdr:row>
      <xdr:rowOff>0</xdr:rowOff>
    </xdr:from>
    <xdr:ext cx="610572" cy="0"/>
    <xdr:pic>
      <xdr:nvPicPr>
        <xdr:cNvPr id="4" name="7 Imagen" descr="D540VF-web.jpg">
          <a:extLst>
            <a:ext uri="{FF2B5EF4-FFF2-40B4-BE49-F238E27FC236}">
              <a16:creationId xmlns:a16="http://schemas.microsoft.com/office/drawing/2014/main" id="{ABAFCC83-43A1-4839-8DE4-F00BA92C6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642520"/>
          <a:ext cx="61057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167</xdr:row>
      <xdr:rowOff>0</xdr:rowOff>
    </xdr:from>
    <xdr:ext cx="645497" cy="0"/>
    <xdr:pic>
      <xdr:nvPicPr>
        <xdr:cNvPr id="5" name="3 Imagen" descr="D540VF-web.jpg">
          <a:extLst>
            <a:ext uri="{FF2B5EF4-FFF2-40B4-BE49-F238E27FC236}">
              <a16:creationId xmlns:a16="http://schemas.microsoft.com/office/drawing/2014/main" id="{0C82F662-EFF1-4899-8C35-2963E5CD34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6425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167</xdr:row>
      <xdr:rowOff>0</xdr:rowOff>
    </xdr:from>
    <xdr:ext cx="645497" cy="0"/>
    <xdr:pic>
      <xdr:nvPicPr>
        <xdr:cNvPr id="6" name="6 Imagen" descr="D540VF-web.jpg">
          <a:extLst>
            <a:ext uri="{FF2B5EF4-FFF2-40B4-BE49-F238E27FC236}">
              <a16:creationId xmlns:a16="http://schemas.microsoft.com/office/drawing/2014/main" id="{4D7ED3C7-63DE-400B-B1A5-EF10E01D57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6425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169</xdr:row>
      <xdr:rowOff>0</xdr:rowOff>
    </xdr:from>
    <xdr:ext cx="645497" cy="0"/>
    <xdr:pic>
      <xdr:nvPicPr>
        <xdr:cNvPr id="7" name="3 Imagen" descr="D540VF-web.jpg">
          <a:extLst>
            <a:ext uri="{FF2B5EF4-FFF2-40B4-BE49-F238E27FC236}">
              <a16:creationId xmlns:a16="http://schemas.microsoft.com/office/drawing/2014/main" id="{5889CC07-5798-4EEB-A034-A5168DEDA6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99304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169</xdr:row>
      <xdr:rowOff>0</xdr:rowOff>
    </xdr:from>
    <xdr:ext cx="645497" cy="0"/>
    <xdr:pic>
      <xdr:nvPicPr>
        <xdr:cNvPr id="8" name="6 Imagen" descr="D540VF-web.jpg">
          <a:extLst>
            <a:ext uri="{FF2B5EF4-FFF2-40B4-BE49-F238E27FC236}">
              <a16:creationId xmlns:a16="http://schemas.microsoft.com/office/drawing/2014/main" id="{80891137-A3FE-4E46-BD42-D5E5EE60B3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99304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169</xdr:row>
      <xdr:rowOff>0</xdr:rowOff>
    </xdr:from>
    <xdr:ext cx="610572" cy="0"/>
    <xdr:pic>
      <xdr:nvPicPr>
        <xdr:cNvPr id="9" name="7 Imagen" descr="D540VF-web.jpg">
          <a:extLst>
            <a:ext uri="{FF2B5EF4-FFF2-40B4-BE49-F238E27FC236}">
              <a16:creationId xmlns:a16="http://schemas.microsoft.com/office/drawing/2014/main" id="{57B30A81-2000-4058-A321-75DFCE894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993040"/>
          <a:ext cx="61057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169</xdr:row>
      <xdr:rowOff>0</xdr:rowOff>
    </xdr:from>
    <xdr:ext cx="645497" cy="0"/>
    <xdr:pic>
      <xdr:nvPicPr>
        <xdr:cNvPr id="10" name="3 Imagen" descr="D540VF-web.jpg">
          <a:extLst>
            <a:ext uri="{FF2B5EF4-FFF2-40B4-BE49-F238E27FC236}">
              <a16:creationId xmlns:a16="http://schemas.microsoft.com/office/drawing/2014/main" id="{926BCE4F-3954-4DB7-A194-5F33280EB9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5099304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48</xdr:row>
      <xdr:rowOff>0</xdr:rowOff>
    </xdr:from>
    <xdr:ext cx="645497" cy="0"/>
    <xdr:pic>
      <xdr:nvPicPr>
        <xdr:cNvPr id="2" name="3 Imagen" descr="D540VF-web.jpg">
          <a:extLst>
            <a:ext uri="{FF2B5EF4-FFF2-40B4-BE49-F238E27FC236}">
              <a16:creationId xmlns:a16="http://schemas.microsoft.com/office/drawing/2014/main" id="{893CD1CA-C1F8-49FF-BCB6-4BA1747DE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0759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48</xdr:row>
      <xdr:rowOff>0</xdr:rowOff>
    </xdr:from>
    <xdr:ext cx="645497" cy="0"/>
    <xdr:pic>
      <xdr:nvPicPr>
        <xdr:cNvPr id="3" name="6 Imagen" descr="D540VF-web.jpg">
          <a:extLst>
            <a:ext uri="{FF2B5EF4-FFF2-40B4-BE49-F238E27FC236}">
              <a16:creationId xmlns:a16="http://schemas.microsoft.com/office/drawing/2014/main" id="{76E4634C-BD91-4987-8F90-AB07C03AB1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0759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48</xdr:row>
      <xdr:rowOff>0</xdr:rowOff>
    </xdr:from>
    <xdr:ext cx="610572" cy="0"/>
    <xdr:pic>
      <xdr:nvPicPr>
        <xdr:cNvPr id="4" name="7 Imagen" descr="D540VF-web.jpg">
          <a:extLst>
            <a:ext uri="{FF2B5EF4-FFF2-40B4-BE49-F238E27FC236}">
              <a16:creationId xmlns:a16="http://schemas.microsoft.com/office/drawing/2014/main" id="{D7D9BA70-0256-489D-9D2A-53555E6A63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075920"/>
          <a:ext cx="61057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48</xdr:row>
      <xdr:rowOff>0</xdr:rowOff>
    </xdr:from>
    <xdr:ext cx="645497" cy="0"/>
    <xdr:pic>
      <xdr:nvPicPr>
        <xdr:cNvPr id="5" name="3 Imagen" descr="D540VF-web.jpg">
          <a:extLst>
            <a:ext uri="{FF2B5EF4-FFF2-40B4-BE49-F238E27FC236}">
              <a16:creationId xmlns:a16="http://schemas.microsoft.com/office/drawing/2014/main" id="{B8BF3060-0047-4F1F-93EF-3ACF7609BE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0759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48</xdr:row>
      <xdr:rowOff>0</xdr:rowOff>
    </xdr:from>
    <xdr:ext cx="645497" cy="0"/>
    <xdr:pic>
      <xdr:nvPicPr>
        <xdr:cNvPr id="6" name="6 Imagen" descr="D540VF-web.jpg">
          <a:extLst>
            <a:ext uri="{FF2B5EF4-FFF2-40B4-BE49-F238E27FC236}">
              <a16:creationId xmlns:a16="http://schemas.microsoft.com/office/drawing/2014/main" id="{A3ABE890-9E11-4C2D-A2B2-A7F5BE92F3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07592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52</xdr:row>
      <xdr:rowOff>0</xdr:rowOff>
    </xdr:from>
    <xdr:ext cx="645497" cy="0"/>
    <xdr:pic>
      <xdr:nvPicPr>
        <xdr:cNvPr id="7" name="3 Imagen" descr="D540VF-web.jpg">
          <a:extLst>
            <a:ext uri="{FF2B5EF4-FFF2-40B4-BE49-F238E27FC236}">
              <a16:creationId xmlns:a16="http://schemas.microsoft.com/office/drawing/2014/main" id="{FFA4D078-C828-4B11-8F52-4F9213977A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93698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52</xdr:row>
      <xdr:rowOff>0</xdr:rowOff>
    </xdr:from>
    <xdr:ext cx="645497" cy="0"/>
    <xdr:pic>
      <xdr:nvPicPr>
        <xdr:cNvPr id="8" name="6 Imagen" descr="D540VF-web.jpg">
          <a:extLst>
            <a:ext uri="{FF2B5EF4-FFF2-40B4-BE49-F238E27FC236}">
              <a16:creationId xmlns:a16="http://schemas.microsoft.com/office/drawing/2014/main" id="{E9AF4D03-431A-4B55-A335-418A62B5EF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93698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52</xdr:row>
      <xdr:rowOff>0</xdr:rowOff>
    </xdr:from>
    <xdr:ext cx="610572" cy="0"/>
    <xdr:pic>
      <xdr:nvPicPr>
        <xdr:cNvPr id="9" name="7 Imagen" descr="D540VF-web.jpg">
          <a:extLst>
            <a:ext uri="{FF2B5EF4-FFF2-40B4-BE49-F238E27FC236}">
              <a16:creationId xmlns:a16="http://schemas.microsoft.com/office/drawing/2014/main" id="{5F1E325D-6362-44F4-B508-F538C335AB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936980"/>
          <a:ext cx="610572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0</xdr:colOff>
      <xdr:row>52</xdr:row>
      <xdr:rowOff>0</xdr:rowOff>
    </xdr:from>
    <xdr:ext cx="645497" cy="0"/>
    <xdr:pic>
      <xdr:nvPicPr>
        <xdr:cNvPr id="10" name="3 Imagen" descr="D540VF-web.jpg">
          <a:extLst>
            <a:ext uri="{FF2B5EF4-FFF2-40B4-BE49-F238E27FC236}">
              <a16:creationId xmlns:a16="http://schemas.microsoft.com/office/drawing/2014/main" id="{2D4F6264-B358-4C77-A838-8C9A73CCF5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13936980"/>
          <a:ext cx="64549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ura%20caicedo/Downloads/PPTO%20-%20PARQUE%207%20DE%20AGOSTO%20-%20P.COLOMBI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RESUMEN "/>
      <sheetName val="FACTOR PREST OBRA"/>
      <sheetName val="SALARIOS OBRA"/>
      <sheetName val="PRESUPUESTO"/>
      <sheetName val="APUS CAP 1"/>
      <sheetName val="APU CAP 2"/>
      <sheetName val="APU CAP 3"/>
      <sheetName val="INSUMOS-EQUIPOS "/>
      <sheetName val="CONCRETOS Y MORTEROS"/>
    </sheetNames>
    <sheetDataSet>
      <sheetData sheetId="0"/>
      <sheetData sheetId="1"/>
      <sheetData sheetId="2"/>
      <sheetData sheetId="3"/>
      <sheetData sheetId="4">
        <row r="34">
          <cell r="G34">
            <v>53476.240000000005</v>
          </cell>
        </row>
        <row r="87">
          <cell r="G87">
            <v>10046010</v>
          </cell>
        </row>
        <row r="112">
          <cell r="G112">
            <v>140239.96</v>
          </cell>
        </row>
        <row r="135">
          <cell r="G135">
            <v>42414.8</v>
          </cell>
        </row>
      </sheetData>
      <sheetData sheetId="5">
        <row r="28">
          <cell r="G28">
            <v>66589.8</v>
          </cell>
        </row>
        <row r="50">
          <cell r="G50">
            <v>54089.8</v>
          </cell>
        </row>
        <row r="74">
          <cell r="G74">
            <v>226518</v>
          </cell>
        </row>
        <row r="97">
          <cell r="G97">
            <v>99939.8</v>
          </cell>
        </row>
        <row r="119">
          <cell r="G119">
            <v>16860.030000000002</v>
          </cell>
        </row>
      </sheetData>
      <sheetData sheetId="6">
        <row r="33">
          <cell r="G33">
            <v>131436</v>
          </cell>
        </row>
        <row r="58">
          <cell r="G58">
            <v>217747.09489583335</v>
          </cell>
        </row>
        <row r="83">
          <cell r="G83">
            <v>222260</v>
          </cell>
        </row>
        <row r="113">
          <cell r="G113">
            <v>178667</v>
          </cell>
        </row>
        <row r="137">
          <cell r="G137">
            <v>139679</v>
          </cell>
        </row>
        <row r="161">
          <cell r="G161">
            <v>139679</v>
          </cell>
        </row>
        <row r="185">
          <cell r="G185">
            <v>197447</v>
          </cell>
        </row>
        <row r="209">
          <cell r="G209">
            <v>90797</v>
          </cell>
        </row>
        <row r="233">
          <cell r="G233">
            <v>1426350</v>
          </cell>
        </row>
        <row r="257">
          <cell r="G257">
            <v>8784</v>
          </cell>
        </row>
        <row r="281">
          <cell r="G281">
            <v>554648</v>
          </cell>
        </row>
        <row r="306">
          <cell r="G306">
            <v>4255615.5999999996</v>
          </cell>
        </row>
        <row r="330">
          <cell r="G330">
            <v>5633607.5999999996</v>
          </cell>
        </row>
        <row r="354">
          <cell r="G354">
            <v>6067518.5999999996</v>
          </cell>
        </row>
        <row r="378">
          <cell r="G378">
            <v>9552270.8000000007</v>
          </cell>
        </row>
        <row r="402">
          <cell r="G402">
            <v>11714180.199999999</v>
          </cell>
        </row>
        <row r="428">
          <cell r="G428">
            <v>395438.20250000001</v>
          </cell>
        </row>
        <row r="453">
          <cell r="G453">
            <v>6467312.4000000004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A1537-4411-4976-AB4C-7782BAD9BF4A}">
  <dimension ref="A1:Q184"/>
  <sheetViews>
    <sheetView tabSelected="1" view="pageBreakPreview" topLeftCell="B1" zoomScale="60" zoomScaleNormal="80" workbookViewId="0">
      <selection activeCell="H178" sqref="H178"/>
    </sheetView>
  </sheetViews>
  <sheetFormatPr baseColWidth="10" defaultColWidth="25" defaultRowHeight="12.75" outlineLevelRow="1"/>
  <cols>
    <col min="1" max="1" width="9" style="138" hidden="1" customWidth="1"/>
    <col min="2" max="2" width="2.625" style="139" customWidth="1"/>
    <col min="3" max="3" width="13.625" style="123" customWidth="1"/>
    <col min="4" max="4" width="129.125" style="140" customWidth="1"/>
    <col min="5" max="5" width="11.5" style="141" customWidth="1"/>
    <col min="6" max="6" width="17" style="142" customWidth="1"/>
    <col min="7" max="7" width="19.5" style="143" customWidth="1"/>
    <col min="8" max="8" width="22.25" style="144" customWidth="1"/>
    <col min="9" max="9" width="21.5" style="205" customWidth="1"/>
    <col min="10" max="10" width="21.875" style="138" customWidth="1"/>
    <col min="11" max="11" width="15.5" style="145" customWidth="1"/>
    <col min="12" max="12" width="7.5" style="145" customWidth="1" collapsed="1"/>
    <col min="13" max="13" width="25" style="145"/>
    <col min="14" max="14" width="25.375" style="145" bestFit="1" customWidth="1"/>
    <col min="15" max="17" width="25" style="145"/>
    <col min="18" max="16384" width="25" style="138"/>
  </cols>
  <sheetData>
    <row r="1" spans="1:17" ht="15" customHeight="1"/>
    <row r="2" spans="1:17" ht="30" customHeight="1">
      <c r="C2" s="224" t="s">
        <v>96</v>
      </c>
      <c r="D2" s="224"/>
      <c r="E2" s="224"/>
      <c r="F2" s="224"/>
      <c r="G2" s="224"/>
      <c r="H2" s="224"/>
    </row>
    <row r="3" spans="1:17" ht="54.75" customHeight="1">
      <c r="A3" s="141"/>
      <c r="B3" s="146"/>
      <c r="C3" s="147" t="s">
        <v>0</v>
      </c>
      <c r="D3" s="147" t="s">
        <v>1</v>
      </c>
      <c r="E3" s="147" t="s">
        <v>2</v>
      </c>
      <c r="F3" s="148" t="s">
        <v>3</v>
      </c>
      <c r="G3" s="149" t="s">
        <v>95</v>
      </c>
      <c r="H3" s="150" t="s">
        <v>4</v>
      </c>
      <c r="N3" s="151"/>
    </row>
    <row r="4" spans="1:17" ht="19.149999999999999" customHeight="1">
      <c r="C4" s="147"/>
      <c r="D4" s="147"/>
      <c r="E4" s="147"/>
      <c r="F4" s="148" t="s">
        <v>94</v>
      </c>
      <c r="G4" s="152"/>
      <c r="H4" s="150"/>
      <c r="N4" s="151"/>
    </row>
    <row r="5" spans="1:17" s="162" customFormat="1" ht="28.9" customHeight="1">
      <c r="A5" s="153"/>
      <c r="B5" s="154"/>
      <c r="C5" s="155">
        <v>1</v>
      </c>
      <c r="D5" s="156" t="s">
        <v>5</v>
      </c>
      <c r="E5" s="157"/>
      <c r="F5" s="157"/>
      <c r="G5" s="157"/>
      <c r="H5" s="158"/>
      <c r="I5" s="205"/>
      <c r="J5" s="138"/>
      <c r="K5" s="160"/>
      <c r="L5" s="161"/>
      <c r="M5" s="161"/>
      <c r="N5" s="161"/>
      <c r="O5" s="161"/>
      <c r="P5" s="161"/>
      <c r="Q5" s="161"/>
    </row>
    <row r="6" spans="1:17" s="169" customFormat="1" ht="33.6" customHeight="1">
      <c r="A6" s="163"/>
      <c r="B6" s="164"/>
      <c r="C6" s="126" t="s">
        <v>6</v>
      </c>
      <c r="D6" s="165" t="s">
        <v>7</v>
      </c>
      <c r="E6" s="130" t="s">
        <v>8</v>
      </c>
      <c r="F6" s="166">
        <v>800</v>
      </c>
      <c r="G6" s="167"/>
      <c r="H6" s="168"/>
      <c r="I6" s="205"/>
      <c r="J6" s="206"/>
      <c r="K6" s="163"/>
    </row>
    <row r="7" spans="1:17" s="169" customFormat="1" ht="22.15" customHeight="1">
      <c r="A7" s="163"/>
      <c r="B7" s="164"/>
      <c r="C7" s="126" t="s">
        <v>9</v>
      </c>
      <c r="D7" s="165" t="s">
        <v>10</v>
      </c>
      <c r="E7" s="130" t="s">
        <v>11</v>
      </c>
      <c r="F7" s="166">
        <v>400</v>
      </c>
      <c r="G7" s="167"/>
      <c r="H7" s="168"/>
      <c r="I7" s="205"/>
      <c r="J7" s="206"/>
      <c r="K7" s="163"/>
    </row>
    <row r="8" spans="1:17" s="123" customFormat="1" outlineLevel="1">
      <c r="B8" s="124"/>
      <c r="C8" s="126" t="s">
        <v>12</v>
      </c>
      <c r="D8" s="125" t="s">
        <v>100</v>
      </c>
      <c r="E8" s="126" t="s">
        <v>11</v>
      </c>
      <c r="F8" s="166">
        <v>25</v>
      </c>
      <c r="G8" s="127"/>
      <c r="H8" s="168"/>
      <c r="I8" s="128"/>
      <c r="J8" s="206"/>
      <c r="K8" s="129"/>
    </row>
    <row r="9" spans="1:17" s="123" customFormat="1" outlineLevel="1">
      <c r="B9" s="124"/>
      <c r="C9" s="126" t="s">
        <v>15</v>
      </c>
      <c r="D9" s="125" t="s">
        <v>101</v>
      </c>
      <c r="E9" s="126" t="s">
        <v>97</v>
      </c>
      <c r="F9" s="166">
        <v>1</v>
      </c>
      <c r="G9" s="127"/>
      <c r="H9" s="168"/>
      <c r="I9" s="128"/>
      <c r="J9" s="206"/>
      <c r="K9" s="129"/>
    </row>
    <row r="10" spans="1:17" s="123" customFormat="1" outlineLevel="1">
      <c r="B10" s="124"/>
      <c r="C10" s="126" t="s">
        <v>18</v>
      </c>
      <c r="D10" s="125" t="s">
        <v>103</v>
      </c>
      <c r="E10" s="126" t="s">
        <v>17</v>
      </c>
      <c r="F10" s="166">
        <v>297</v>
      </c>
      <c r="G10" s="127"/>
      <c r="H10" s="168"/>
      <c r="I10" s="128"/>
      <c r="J10" s="206"/>
      <c r="K10" s="129"/>
    </row>
    <row r="11" spans="1:17" s="123" customFormat="1" outlineLevel="1">
      <c r="B11" s="124"/>
      <c r="C11" s="126" t="s">
        <v>102</v>
      </c>
      <c r="D11" s="125" t="s">
        <v>105</v>
      </c>
      <c r="E11" s="126" t="s">
        <v>65</v>
      </c>
      <c r="F11" s="166">
        <v>4</v>
      </c>
      <c r="G11" s="127"/>
      <c r="H11" s="168"/>
      <c r="I11" s="128"/>
      <c r="J11" s="206"/>
      <c r="K11" s="129"/>
    </row>
    <row r="12" spans="1:17" s="123" customFormat="1" ht="24" customHeight="1" outlineLevel="1">
      <c r="B12" s="124"/>
      <c r="C12" s="126" t="s">
        <v>104</v>
      </c>
      <c r="D12" s="125" t="s">
        <v>107</v>
      </c>
      <c r="E12" s="126" t="s">
        <v>8</v>
      </c>
      <c r="F12" s="166">
        <v>89</v>
      </c>
      <c r="G12" s="127"/>
      <c r="H12" s="168"/>
      <c r="I12" s="128"/>
      <c r="J12" s="206"/>
      <c r="K12" s="129"/>
    </row>
    <row r="13" spans="1:17" s="123" customFormat="1" outlineLevel="1">
      <c r="B13" s="124"/>
      <c r="C13" s="126" t="s">
        <v>106</v>
      </c>
      <c r="D13" s="125" t="s">
        <v>109</v>
      </c>
      <c r="E13" s="126" t="s">
        <v>65</v>
      </c>
      <c r="F13" s="166">
        <v>1</v>
      </c>
      <c r="G13" s="127"/>
      <c r="H13" s="168"/>
      <c r="I13" s="128"/>
      <c r="J13" s="206"/>
      <c r="K13" s="129"/>
    </row>
    <row r="14" spans="1:17" s="123" customFormat="1" outlineLevel="1">
      <c r="B14" s="124"/>
      <c r="C14" s="126" t="s">
        <v>108</v>
      </c>
      <c r="D14" s="125" t="s">
        <v>111</v>
      </c>
      <c r="E14" s="126" t="s">
        <v>8</v>
      </c>
      <c r="F14" s="166">
        <v>169</v>
      </c>
      <c r="G14" s="127"/>
      <c r="H14" s="168"/>
      <c r="I14" s="128"/>
      <c r="J14" s="206"/>
      <c r="K14" s="129"/>
    </row>
    <row r="15" spans="1:17" s="123" customFormat="1" outlineLevel="1">
      <c r="B15" s="124"/>
      <c r="C15" s="126" t="s">
        <v>222</v>
      </c>
      <c r="D15" s="125" t="s">
        <v>113</v>
      </c>
      <c r="E15" s="126" t="s">
        <v>11</v>
      </c>
      <c r="F15" s="166">
        <v>74</v>
      </c>
      <c r="G15" s="127"/>
      <c r="H15" s="168"/>
      <c r="I15" s="128"/>
      <c r="J15" s="206"/>
      <c r="K15" s="129"/>
    </row>
    <row r="16" spans="1:17" s="123" customFormat="1" outlineLevel="1">
      <c r="B16" s="124"/>
      <c r="C16" s="126" t="s">
        <v>110</v>
      </c>
      <c r="D16" s="125" t="s">
        <v>99</v>
      </c>
      <c r="E16" s="126" t="s">
        <v>17</v>
      </c>
      <c r="F16" s="166">
        <v>4</v>
      </c>
      <c r="G16" s="127"/>
      <c r="H16" s="168"/>
      <c r="I16" s="128"/>
      <c r="J16" s="206"/>
      <c r="K16" s="129"/>
    </row>
    <row r="17" spans="2:17" s="123" customFormat="1" outlineLevel="1">
      <c r="B17" s="124"/>
      <c r="C17" s="126" t="s">
        <v>112</v>
      </c>
      <c r="D17" s="125" t="s">
        <v>116</v>
      </c>
      <c r="E17" s="126" t="s">
        <v>14</v>
      </c>
      <c r="F17" s="166">
        <v>4</v>
      </c>
      <c r="G17" s="127"/>
      <c r="H17" s="168"/>
      <c r="I17" s="128"/>
      <c r="J17" s="206"/>
      <c r="K17" s="129"/>
    </row>
    <row r="18" spans="2:17" s="123" customFormat="1" outlineLevel="1">
      <c r="B18" s="124"/>
      <c r="C18" s="126" t="s">
        <v>114</v>
      </c>
      <c r="D18" s="125" t="s">
        <v>118</v>
      </c>
      <c r="E18" s="126" t="s">
        <v>17</v>
      </c>
      <c r="F18" s="166">
        <v>467.26</v>
      </c>
      <c r="G18" s="127"/>
      <c r="H18" s="168"/>
      <c r="I18" s="128"/>
      <c r="J18" s="206"/>
      <c r="K18" s="129"/>
    </row>
    <row r="19" spans="2:17" s="123" customFormat="1" outlineLevel="1">
      <c r="B19" s="124"/>
      <c r="C19" s="126" t="s">
        <v>115</v>
      </c>
      <c r="D19" s="125" t="s">
        <v>119</v>
      </c>
      <c r="E19" s="126" t="s">
        <v>8</v>
      </c>
      <c r="F19" s="166">
        <v>29</v>
      </c>
      <c r="G19" s="127"/>
      <c r="H19" s="168"/>
      <c r="I19" s="128"/>
      <c r="J19" s="206"/>
      <c r="K19" s="129"/>
    </row>
    <row r="20" spans="2:17" s="123" customFormat="1" outlineLevel="1">
      <c r="B20" s="124"/>
      <c r="C20" s="126" t="s">
        <v>117</v>
      </c>
      <c r="D20" s="125" t="s">
        <v>121</v>
      </c>
      <c r="E20" s="126" t="s">
        <v>11</v>
      </c>
      <c r="F20" s="166">
        <v>636</v>
      </c>
      <c r="G20" s="127"/>
      <c r="H20" s="168"/>
      <c r="I20" s="128"/>
      <c r="J20" s="206"/>
      <c r="K20" s="129"/>
    </row>
    <row r="21" spans="2:17" s="123" customFormat="1" outlineLevel="1">
      <c r="B21" s="124"/>
      <c r="C21" s="126" t="s">
        <v>98</v>
      </c>
      <c r="D21" s="125" t="s">
        <v>123</v>
      </c>
      <c r="E21" s="126" t="s">
        <v>65</v>
      </c>
      <c r="F21" s="166">
        <v>2</v>
      </c>
      <c r="G21" s="127"/>
      <c r="H21" s="168"/>
      <c r="I21" s="128"/>
      <c r="J21" s="206"/>
      <c r="K21" s="129"/>
    </row>
    <row r="22" spans="2:17" s="123" customFormat="1" outlineLevel="1">
      <c r="B22" s="124"/>
      <c r="C22" s="126" t="s">
        <v>120</v>
      </c>
      <c r="D22" s="125" t="s">
        <v>125</v>
      </c>
      <c r="E22" s="126" t="s">
        <v>11</v>
      </c>
      <c r="F22" s="166">
        <v>104</v>
      </c>
      <c r="G22" s="127"/>
      <c r="H22" s="168"/>
      <c r="I22" s="128"/>
      <c r="J22" s="206"/>
      <c r="K22" s="129"/>
    </row>
    <row r="23" spans="2:17">
      <c r="C23" s="126" t="s">
        <v>122</v>
      </c>
      <c r="D23" s="125" t="s">
        <v>13</v>
      </c>
      <c r="E23" s="126" t="s">
        <v>11</v>
      </c>
      <c r="F23" s="166">
        <v>2009.26</v>
      </c>
      <c r="G23" s="170"/>
      <c r="H23" s="168"/>
      <c r="J23" s="206"/>
      <c r="K23" s="138"/>
      <c r="L23" s="138"/>
      <c r="M23" s="138"/>
      <c r="N23" s="138"/>
      <c r="O23" s="138"/>
      <c r="P23" s="138"/>
      <c r="Q23" s="138"/>
    </row>
    <row r="24" spans="2:17" hidden="1">
      <c r="C24" s="126" t="s">
        <v>124</v>
      </c>
      <c r="D24" s="125" t="s">
        <v>16</v>
      </c>
      <c r="E24" s="126" t="s">
        <v>17</v>
      </c>
      <c r="F24" s="166"/>
      <c r="G24" s="170"/>
      <c r="H24" s="168"/>
      <c r="J24" s="206"/>
      <c r="K24" s="138"/>
      <c r="L24" s="138"/>
      <c r="M24" s="138"/>
      <c r="N24" s="138"/>
      <c r="O24" s="138"/>
      <c r="P24" s="138"/>
      <c r="Q24" s="138"/>
    </row>
    <row r="25" spans="2:17" ht="21" customHeight="1">
      <c r="C25" s="126" t="s">
        <v>124</v>
      </c>
      <c r="D25" s="125" t="s">
        <v>19</v>
      </c>
      <c r="E25" s="126" t="s">
        <v>11</v>
      </c>
      <c r="F25" s="166">
        <v>2009.26</v>
      </c>
      <c r="G25" s="170"/>
      <c r="H25" s="168"/>
      <c r="J25" s="206"/>
      <c r="K25" s="138"/>
      <c r="L25" s="138"/>
      <c r="M25" s="138"/>
      <c r="N25" s="138"/>
      <c r="O25" s="138"/>
      <c r="P25" s="138"/>
      <c r="Q25" s="138"/>
    </row>
    <row r="26" spans="2:17" ht="34.15" customHeight="1">
      <c r="C26" s="155">
        <v>2</v>
      </c>
      <c r="D26" s="156" t="s">
        <v>20</v>
      </c>
      <c r="E26" s="157"/>
      <c r="F26" s="157"/>
      <c r="G26" s="157"/>
      <c r="H26" s="158"/>
    </row>
    <row r="27" spans="2:17">
      <c r="C27" s="126" t="s">
        <v>21</v>
      </c>
      <c r="D27" s="125" t="s">
        <v>22</v>
      </c>
      <c r="E27" s="171" t="s">
        <v>17</v>
      </c>
      <c r="F27" s="166">
        <v>325.06999999999994</v>
      </c>
      <c r="G27" s="167"/>
      <c r="H27" s="168"/>
      <c r="J27" s="206"/>
    </row>
    <row r="28" spans="2:17">
      <c r="C28" s="126" t="s">
        <v>23</v>
      </c>
      <c r="D28" s="125" t="s">
        <v>24</v>
      </c>
      <c r="E28" s="171" t="s">
        <v>17</v>
      </c>
      <c r="F28" s="166">
        <v>1454.3820000000001</v>
      </c>
      <c r="G28" s="167"/>
      <c r="H28" s="168"/>
      <c r="J28" s="206"/>
    </row>
    <row r="29" spans="2:17">
      <c r="C29" s="126" t="s">
        <v>25</v>
      </c>
      <c r="D29" s="125" t="s">
        <v>26</v>
      </c>
      <c r="E29" s="171" t="s">
        <v>17</v>
      </c>
      <c r="F29" s="166">
        <v>378.08</v>
      </c>
      <c r="G29" s="167"/>
      <c r="H29" s="168"/>
      <c r="J29" s="206"/>
    </row>
    <row r="30" spans="2:17">
      <c r="C30" s="126" t="s">
        <v>27</v>
      </c>
      <c r="D30" s="125" t="s">
        <v>28</v>
      </c>
      <c r="E30" s="171" t="s">
        <v>17</v>
      </c>
      <c r="F30" s="166">
        <v>1143.44</v>
      </c>
      <c r="G30" s="167"/>
      <c r="H30" s="168"/>
      <c r="J30" s="206"/>
    </row>
    <row r="31" spans="2:17">
      <c r="B31" s="138"/>
      <c r="C31" s="126" t="s">
        <v>29</v>
      </c>
      <c r="D31" s="125" t="s">
        <v>30</v>
      </c>
      <c r="E31" s="171" t="s">
        <v>11</v>
      </c>
      <c r="F31" s="166">
        <v>1580.8000000000002</v>
      </c>
      <c r="G31" s="167"/>
      <c r="H31" s="168"/>
      <c r="I31" s="222"/>
      <c r="J31" s="223"/>
    </row>
    <row r="32" spans="2:17" ht="21" customHeight="1">
      <c r="C32" s="155">
        <v>3</v>
      </c>
      <c r="D32" s="156" t="s">
        <v>126</v>
      </c>
      <c r="E32" s="157"/>
      <c r="F32" s="157"/>
      <c r="G32" s="157"/>
      <c r="H32" s="158"/>
    </row>
    <row r="33" spans="3:17" ht="27" customHeight="1">
      <c r="C33" s="172" t="s">
        <v>32</v>
      </c>
      <c r="D33" s="173" t="s">
        <v>33</v>
      </c>
      <c r="E33" s="171" t="s">
        <v>8</v>
      </c>
      <c r="F33" s="166">
        <v>408.62</v>
      </c>
      <c r="G33" s="167"/>
      <c r="H33" s="168"/>
      <c r="J33" s="206"/>
    </row>
    <row r="34" spans="3:17" ht="27" customHeight="1">
      <c r="C34" s="174" t="s">
        <v>34</v>
      </c>
      <c r="D34" s="125" t="s">
        <v>230</v>
      </c>
      <c r="E34" s="171" t="s">
        <v>11</v>
      </c>
      <c r="F34" s="166">
        <v>988.15200000000004</v>
      </c>
      <c r="G34" s="167"/>
      <c r="H34" s="168"/>
      <c r="J34" s="206"/>
    </row>
    <row r="35" spans="3:17" ht="27" customHeight="1">
      <c r="C35" s="174" t="s">
        <v>36</v>
      </c>
      <c r="D35" s="125" t="s">
        <v>229</v>
      </c>
      <c r="E35" s="171" t="s">
        <v>11</v>
      </c>
      <c r="F35" s="166">
        <v>988.15200000000004</v>
      </c>
      <c r="G35" s="167"/>
      <c r="H35" s="168"/>
      <c r="J35" s="206"/>
    </row>
    <row r="36" spans="3:17" ht="27" customHeight="1">
      <c r="C36" s="174" t="s">
        <v>38</v>
      </c>
      <c r="D36" s="125" t="s">
        <v>231</v>
      </c>
      <c r="E36" s="171" t="s">
        <v>11</v>
      </c>
      <c r="F36" s="166">
        <v>988.15200000000004</v>
      </c>
      <c r="G36" s="167"/>
      <c r="H36" s="168"/>
      <c r="J36" s="206"/>
    </row>
    <row r="37" spans="3:17" s="138" customFormat="1" ht="27" customHeight="1">
      <c r="C37" s="174" t="s">
        <v>40</v>
      </c>
      <c r="D37" s="165" t="s">
        <v>127</v>
      </c>
      <c r="E37" s="171" t="s">
        <v>8</v>
      </c>
      <c r="F37" s="166">
        <v>107.17</v>
      </c>
      <c r="G37" s="167"/>
      <c r="H37" s="168"/>
      <c r="I37" s="222"/>
      <c r="J37" s="223"/>
      <c r="K37" s="145"/>
      <c r="L37" s="145"/>
      <c r="M37" s="145"/>
      <c r="N37" s="145"/>
    </row>
    <row r="38" spans="3:17" s="138" customFormat="1" ht="49.9" customHeight="1">
      <c r="C38" s="174" t="s">
        <v>42</v>
      </c>
      <c r="D38" s="165" t="s">
        <v>128</v>
      </c>
      <c r="E38" s="171" t="s">
        <v>2</v>
      </c>
      <c r="F38" s="166">
        <v>4</v>
      </c>
      <c r="G38" s="167"/>
      <c r="H38" s="168"/>
      <c r="I38" s="222"/>
      <c r="J38" s="223"/>
      <c r="K38" s="145"/>
      <c r="L38" s="145"/>
      <c r="M38" s="145"/>
      <c r="N38" s="145"/>
    </row>
    <row r="39" spans="3:17" s="138" customFormat="1" ht="27" customHeight="1">
      <c r="C39" s="174" t="s">
        <v>44</v>
      </c>
      <c r="D39" s="165" t="s">
        <v>129</v>
      </c>
      <c r="E39" s="171" t="s">
        <v>17</v>
      </c>
      <c r="F39" s="166">
        <v>32.4</v>
      </c>
      <c r="G39" s="167"/>
      <c r="H39" s="168"/>
      <c r="I39" s="222"/>
      <c r="K39" s="145"/>
      <c r="L39" s="145"/>
      <c r="M39" s="145"/>
      <c r="N39" s="145"/>
    </row>
    <row r="40" spans="3:17" ht="56.45" customHeight="1">
      <c r="C40" s="174" t="s">
        <v>46</v>
      </c>
      <c r="D40" s="165" t="s">
        <v>223</v>
      </c>
      <c r="E40" s="171" t="s">
        <v>11</v>
      </c>
      <c r="F40" s="166">
        <v>769</v>
      </c>
      <c r="G40" s="167"/>
      <c r="H40" s="168"/>
      <c r="J40" s="206"/>
      <c r="O40" s="138"/>
      <c r="P40" s="138"/>
      <c r="Q40" s="138"/>
    </row>
    <row r="41" spans="3:17" s="208" customFormat="1" ht="32.450000000000003" hidden="1" customHeight="1">
      <c r="C41" s="209" t="s">
        <v>48</v>
      </c>
      <c r="D41" s="210" t="s">
        <v>130</v>
      </c>
      <c r="E41" s="211" t="s">
        <v>17</v>
      </c>
      <c r="F41" s="212">
        <v>21.6</v>
      </c>
      <c r="G41" s="213"/>
      <c r="H41" s="214"/>
      <c r="I41" s="215"/>
      <c r="K41" s="216"/>
      <c r="L41" s="216"/>
      <c r="M41" s="216"/>
      <c r="N41" s="216"/>
    </row>
    <row r="42" spans="3:17" s="208" customFormat="1" ht="27" hidden="1" customHeight="1">
      <c r="C42" s="209" t="s">
        <v>50</v>
      </c>
      <c r="D42" s="210" t="s">
        <v>131</v>
      </c>
      <c r="E42" s="211" t="s">
        <v>11</v>
      </c>
      <c r="F42" s="212">
        <v>216</v>
      </c>
      <c r="G42" s="213"/>
      <c r="H42" s="214"/>
      <c r="I42" s="215"/>
      <c r="K42" s="216"/>
      <c r="L42" s="216"/>
      <c r="M42" s="216"/>
      <c r="N42" s="216"/>
    </row>
    <row r="43" spans="3:17" ht="27" customHeight="1">
      <c r="C43" s="174" t="s">
        <v>48</v>
      </c>
      <c r="D43" s="165" t="s">
        <v>232</v>
      </c>
      <c r="E43" s="171" t="s">
        <v>17</v>
      </c>
      <c r="F43" s="166">
        <v>32.4</v>
      </c>
      <c r="G43" s="167"/>
      <c r="H43" s="168"/>
      <c r="O43" s="138"/>
      <c r="P43" s="138"/>
      <c r="Q43" s="138"/>
    </row>
    <row r="44" spans="3:17" ht="27" customHeight="1">
      <c r="C44" s="174" t="s">
        <v>50</v>
      </c>
      <c r="D44" s="165" t="s">
        <v>132</v>
      </c>
      <c r="E44" s="171" t="s">
        <v>2</v>
      </c>
      <c r="F44" s="166">
        <v>4</v>
      </c>
      <c r="G44" s="167"/>
      <c r="H44" s="168"/>
      <c r="J44" s="217"/>
      <c r="O44" s="138"/>
      <c r="P44" s="138"/>
      <c r="Q44" s="138"/>
    </row>
    <row r="45" spans="3:17" ht="39" customHeight="1">
      <c r="C45" s="174" t="s">
        <v>53</v>
      </c>
      <c r="D45" s="165" t="s">
        <v>133</v>
      </c>
      <c r="E45" s="171" t="s">
        <v>11</v>
      </c>
      <c r="F45" s="166">
        <v>132.47999999999999</v>
      </c>
      <c r="G45" s="167"/>
      <c r="H45" s="168"/>
      <c r="J45" s="217"/>
      <c r="O45" s="138"/>
      <c r="P45" s="138"/>
      <c r="Q45" s="138"/>
    </row>
    <row r="46" spans="3:17" ht="53.45" customHeight="1">
      <c r="C46" s="174" t="s">
        <v>56</v>
      </c>
      <c r="D46" s="165" t="s">
        <v>134</v>
      </c>
      <c r="E46" s="171" t="s">
        <v>11</v>
      </c>
      <c r="F46" s="166">
        <v>144.72</v>
      </c>
      <c r="G46" s="167"/>
      <c r="H46" s="168"/>
      <c r="J46" s="217"/>
      <c r="O46" s="138"/>
      <c r="P46" s="138"/>
      <c r="Q46" s="138"/>
    </row>
    <row r="47" spans="3:17" ht="37.9" customHeight="1">
      <c r="C47" s="174" t="s">
        <v>58</v>
      </c>
      <c r="D47" s="165" t="s">
        <v>135</v>
      </c>
      <c r="E47" s="171" t="s">
        <v>11</v>
      </c>
      <c r="F47" s="166">
        <v>210.24</v>
      </c>
      <c r="G47" s="167"/>
      <c r="H47" s="168"/>
      <c r="J47" s="217"/>
      <c r="O47" s="138"/>
      <c r="P47" s="138"/>
      <c r="Q47" s="138"/>
    </row>
    <row r="48" spans="3:17" ht="27" customHeight="1">
      <c r="C48" s="174" t="s">
        <v>60</v>
      </c>
      <c r="D48" s="125" t="s">
        <v>233</v>
      </c>
      <c r="E48" s="171" t="s">
        <v>65</v>
      </c>
      <c r="F48" s="166">
        <v>10</v>
      </c>
      <c r="G48" s="167"/>
      <c r="H48" s="168"/>
      <c r="J48" s="217"/>
    </row>
    <row r="49" spans="2:11" ht="27" customHeight="1">
      <c r="C49" s="174" t="s">
        <v>63</v>
      </c>
      <c r="D49" s="125" t="s">
        <v>234</v>
      </c>
      <c r="E49" s="171" t="s">
        <v>11</v>
      </c>
      <c r="F49" s="166">
        <v>97.64</v>
      </c>
      <c r="G49" s="167"/>
      <c r="H49" s="168"/>
      <c r="J49" s="217"/>
    </row>
    <row r="50" spans="2:11" ht="27" customHeight="1">
      <c r="C50" s="174" t="s">
        <v>66</v>
      </c>
      <c r="D50" s="125" t="s">
        <v>43</v>
      </c>
      <c r="E50" s="171" t="s">
        <v>11</v>
      </c>
      <c r="F50" s="166">
        <v>97.64</v>
      </c>
      <c r="G50" s="167"/>
      <c r="H50" s="168"/>
      <c r="J50" s="217"/>
    </row>
    <row r="51" spans="2:11" ht="27" customHeight="1">
      <c r="C51" s="174" t="s">
        <v>68</v>
      </c>
      <c r="D51" s="125" t="s">
        <v>45</v>
      </c>
      <c r="E51" s="171" t="s">
        <v>11</v>
      </c>
      <c r="F51" s="166">
        <v>140.952</v>
      </c>
      <c r="G51" s="167"/>
      <c r="H51" s="168"/>
      <c r="J51" s="217"/>
    </row>
    <row r="52" spans="2:11" ht="27" customHeight="1">
      <c r="C52" s="174" t="s">
        <v>70</v>
      </c>
      <c r="D52" s="125" t="s">
        <v>235</v>
      </c>
      <c r="E52" s="171" t="s">
        <v>11</v>
      </c>
      <c r="F52" s="166">
        <v>9.4600000000000009</v>
      </c>
      <c r="G52" s="167"/>
      <c r="H52" s="168"/>
      <c r="J52" s="217"/>
    </row>
    <row r="53" spans="2:11" s="123" customFormat="1" ht="27" customHeight="1" outlineLevel="1">
      <c r="B53" s="124"/>
      <c r="C53" s="174" t="s">
        <v>72</v>
      </c>
      <c r="D53" s="125" t="s">
        <v>137</v>
      </c>
      <c r="E53" s="126" t="s">
        <v>17</v>
      </c>
      <c r="F53" s="166">
        <v>29.52</v>
      </c>
      <c r="G53" s="167"/>
      <c r="H53" s="168"/>
      <c r="I53" s="128"/>
      <c r="J53" s="217"/>
      <c r="K53" s="129"/>
    </row>
    <row r="54" spans="2:11" s="123" customFormat="1" ht="27" customHeight="1" outlineLevel="1">
      <c r="B54" s="124"/>
      <c r="C54" s="174" t="s">
        <v>136</v>
      </c>
      <c r="D54" s="125" t="s">
        <v>139</v>
      </c>
      <c r="E54" s="126" t="s">
        <v>17</v>
      </c>
      <c r="F54" s="166">
        <v>108</v>
      </c>
      <c r="G54" s="167"/>
      <c r="H54" s="168"/>
      <c r="I54" s="128"/>
      <c r="J54" s="217"/>
      <c r="K54" s="129"/>
    </row>
    <row r="55" spans="2:11" s="123" customFormat="1" ht="27" customHeight="1" outlineLevel="1">
      <c r="B55" s="124"/>
      <c r="C55" s="174" t="s">
        <v>138</v>
      </c>
      <c r="D55" s="125" t="s">
        <v>141</v>
      </c>
      <c r="E55" s="126" t="s">
        <v>17</v>
      </c>
      <c r="F55" s="166">
        <v>74.400000000000006</v>
      </c>
      <c r="G55" s="167"/>
      <c r="H55" s="168"/>
      <c r="I55" s="128"/>
      <c r="J55" s="217"/>
      <c r="K55" s="129"/>
    </row>
    <row r="56" spans="2:11" s="123" customFormat="1" ht="27" customHeight="1" outlineLevel="1">
      <c r="B56" s="124"/>
      <c r="C56" s="174" t="s">
        <v>140</v>
      </c>
      <c r="D56" s="125" t="s">
        <v>143</v>
      </c>
      <c r="E56" s="126" t="s">
        <v>17</v>
      </c>
      <c r="F56" s="166">
        <v>37.200000000000003</v>
      </c>
      <c r="G56" s="167"/>
      <c r="H56" s="168"/>
      <c r="I56" s="128"/>
      <c r="J56" s="217"/>
      <c r="K56" s="129"/>
    </row>
    <row r="57" spans="2:11" s="123" customFormat="1" ht="31.5" customHeight="1" outlineLevel="1">
      <c r="B57" s="124"/>
      <c r="C57" s="174" t="s">
        <v>142</v>
      </c>
      <c r="D57" s="125" t="s">
        <v>145</v>
      </c>
      <c r="E57" s="126" t="s">
        <v>8</v>
      </c>
      <c r="F57" s="166">
        <v>96.2</v>
      </c>
      <c r="G57" s="167"/>
      <c r="H57" s="168"/>
      <c r="I57" s="128"/>
      <c r="J57" s="217"/>
      <c r="K57" s="129"/>
    </row>
    <row r="58" spans="2:11">
      <c r="C58" s="174" t="s">
        <v>144</v>
      </c>
      <c r="D58" s="125" t="s">
        <v>49</v>
      </c>
      <c r="E58" s="171" t="s">
        <v>17</v>
      </c>
      <c r="F58" s="166">
        <v>8.5399999999999991</v>
      </c>
      <c r="G58" s="167"/>
      <c r="H58" s="168"/>
      <c r="J58" s="217"/>
    </row>
    <row r="59" spans="2:11">
      <c r="C59" s="174" t="s">
        <v>146</v>
      </c>
      <c r="D59" s="125" t="s">
        <v>51</v>
      </c>
      <c r="E59" s="171" t="s">
        <v>52</v>
      </c>
      <c r="F59" s="166">
        <v>7809.38</v>
      </c>
      <c r="G59" s="167"/>
      <c r="H59" s="168"/>
      <c r="J59" s="217"/>
    </row>
    <row r="60" spans="2:11">
      <c r="C60" s="174" t="s">
        <v>147</v>
      </c>
      <c r="D60" s="125" t="e">
        <f>+#REF!</f>
        <v>#REF!</v>
      </c>
      <c r="E60" s="171" t="s">
        <v>8</v>
      </c>
      <c r="F60" s="166">
        <v>35.64</v>
      </c>
      <c r="G60" s="167"/>
      <c r="H60" s="168"/>
      <c r="J60" s="217"/>
    </row>
    <row r="61" spans="2:11">
      <c r="C61" s="174"/>
      <c r="D61" s="125"/>
      <c r="E61" s="171"/>
      <c r="F61" s="166"/>
      <c r="G61" s="167"/>
      <c r="H61" s="168"/>
    </row>
    <row r="62" spans="2:11" ht="25.15" customHeight="1">
      <c r="C62" s="155">
        <v>4</v>
      </c>
      <c r="D62" s="156" t="s">
        <v>55</v>
      </c>
      <c r="E62" s="157"/>
      <c r="F62" s="157"/>
      <c r="G62" s="157"/>
      <c r="H62" s="158"/>
    </row>
    <row r="63" spans="2:11" s="123" customFormat="1" ht="49.5" customHeight="1" outlineLevel="1">
      <c r="B63" s="131"/>
      <c r="C63" s="126">
        <v>4.0999999999999996</v>
      </c>
      <c r="D63" s="125" t="s">
        <v>230</v>
      </c>
      <c r="E63" s="171" t="s">
        <v>11</v>
      </c>
      <c r="F63" s="166">
        <v>42.4</v>
      </c>
      <c r="G63" s="167"/>
      <c r="H63" s="168"/>
      <c r="I63" s="128"/>
      <c r="J63" s="128"/>
      <c r="K63" s="129"/>
    </row>
    <row r="64" spans="2:11" s="123" customFormat="1" ht="49.5" customHeight="1" outlineLevel="1">
      <c r="B64" s="131"/>
      <c r="C64" s="126" t="s">
        <v>236</v>
      </c>
      <c r="D64" s="125" t="s">
        <v>229</v>
      </c>
      <c r="E64" s="171" t="s">
        <v>11</v>
      </c>
      <c r="F64" s="166">
        <v>42.4</v>
      </c>
      <c r="G64" s="167"/>
      <c r="H64" s="168"/>
      <c r="I64" s="128"/>
      <c r="J64" s="128"/>
      <c r="K64" s="129"/>
    </row>
    <row r="65" spans="2:11" s="123" customFormat="1" ht="49.5" customHeight="1" outlineLevel="1">
      <c r="B65" s="131"/>
      <c r="C65" s="126" t="s">
        <v>237</v>
      </c>
      <c r="D65" s="125" t="s">
        <v>231</v>
      </c>
      <c r="E65" s="171" t="s">
        <v>11</v>
      </c>
      <c r="F65" s="166">
        <v>42.4</v>
      </c>
      <c r="G65" s="167"/>
      <c r="H65" s="168"/>
      <c r="I65" s="128"/>
      <c r="J65" s="128"/>
      <c r="K65" s="129"/>
    </row>
    <row r="66" spans="2:11" s="123" customFormat="1" ht="33.75" customHeight="1" outlineLevel="1">
      <c r="B66" s="124"/>
      <c r="C66" s="126" t="s">
        <v>238</v>
      </c>
      <c r="D66" s="125" t="s">
        <v>148</v>
      </c>
      <c r="E66" s="126" t="s">
        <v>11</v>
      </c>
      <c r="F66" s="166">
        <v>42.4</v>
      </c>
      <c r="G66" s="167"/>
      <c r="H66" s="168"/>
      <c r="I66" s="128"/>
      <c r="J66" s="217"/>
      <c r="K66" s="129"/>
    </row>
    <row r="67" spans="2:11" s="123" customFormat="1" ht="51.75" customHeight="1" outlineLevel="1">
      <c r="B67" s="131"/>
      <c r="C67" s="126" t="s">
        <v>239</v>
      </c>
      <c r="D67" s="125" t="s">
        <v>149</v>
      </c>
      <c r="E67" s="126" t="s">
        <v>65</v>
      </c>
      <c r="F67" s="166">
        <v>3</v>
      </c>
      <c r="G67" s="167"/>
      <c r="H67" s="168"/>
      <c r="I67" s="128"/>
      <c r="J67" s="217"/>
      <c r="K67" s="129"/>
    </row>
    <row r="68" spans="2:11" ht="43.15" hidden="1" customHeight="1">
      <c r="C68" s="126" t="s">
        <v>240</v>
      </c>
      <c r="D68" s="125" t="s">
        <v>57</v>
      </c>
      <c r="E68" s="171" t="s">
        <v>2</v>
      </c>
      <c r="F68" s="166"/>
      <c r="G68" s="167">
        <v>4255615.5999999996</v>
      </c>
      <c r="H68" s="168">
        <f t="shared" ref="H68:H70" si="0">+G68*F68</f>
        <v>0</v>
      </c>
    </row>
    <row r="69" spans="2:11" ht="43.15" hidden="1" customHeight="1">
      <c r="C69" s="126" t="s">
        <v>241</v>
      </c>
      <c r="D69" s="125" t="s">
        <v>59</v>
      </c>
      <c r="E69" s="171" t="s">
        <v>2</v>
      </c>
      <c r="F69" s="166"/>
      <c r="G69" s="167">
        <v>5633607.5999999996</v>
      </c>
      <c r="H69" s="168">
        <f t="shared" si="0"/>
        <v>0</v>
      </c>
    </row>
    <row r="70" spans="2:11" ht="43.15" hidden="1" customHeight="1">
      <c r="C70" s="126" t="s">
        <v>242</v>
      </c>
      <c r="D70" s="125" t="s">
        <v>61</v>
      </c>
      <c r="E70" s="171" t="s">
        <v>2</v>
      </c>
      <c r="F70" s="166"/>
      <c r="G70" s="167">
        <v>6067518.5999999996</v>
      </c>
      <c r="H70" s="168">
        <f t="shared" si="0"/>
        <v>0</v>
      </c>
    </row>
    <row r="71" spans="2:11" ht="19.899999999999999" customHeight="1">
      <c r="C71" s="126"/>
      <c r="D71" s="125"/>
      <c r="E71" s="171"/>
      <c r="F71" s="166"/>
      <c r="G71" s="167"/>
      <c r="H71" s="168"/>
    </row>
    <row r="72" spans="2:11" ht="20.45" customHeight="1">
      <c r="C72" s="155">
        <v>5</v>
      </c>
      <c r="D72" s="156" t="s">
        <v>62</v>
      </c>
      <c r="E72" s="157"/>
      <c r="F72" s="157"/>
      <c r="G72" s="157"/>
      <c r="H72" s="158"/>
    </row>
    <row r="73" spans="2:11" ht="19.149999999999999" customHeight="1">
      <c r="C73" s="126" t="s">
        <v>262</v>
      </c>
      <c r="D73" s="125" t="s">
        <v>64</v>
      </c>
      <c r="E73" s="171" t="s">
        <v>65</v>
      </c>
      <c r="F73" s="166">
        <v>2</v>
      </c>
      <c r="G73" s="167"/>
      <c r="H73" s="168"/>
    </row>
    <row r="74" spans="2:11" ht="19.149999999999999" customHeight="1">
      <c r="C74" s="126" t="s">
        <v>263</v>
      </c>
      <c r="D74" s="125" t="s">
        <v>230</v>
      </c>
      <c r="E74" s="171" t="s">
        <v>11</v>
      </c>
      <c r="F74" s="166">
        <v>313.52999999999997</v>
      </c>
      <c r="G74" s="167"/>
      <c r="H74" s="168"/>
    </row>
    <row r="75" spans="2:11" ht="19.149999999999999" customHeight="1">
      <c r="C75" s="126" t="s">
        <v>243</v>
      </c>
      <c r="D75" s="125" t="s">
        <v>229</v>
      </c>
      <c r="E75" s="171" t="s">
        <v>11</v>
      </c>
      <c r="F75" s="166">
        <v>313.52999999999997</v>
      </c>
      <c r="G75" s="167"/>
      <c r="H75" s="168"/>
    </row>
    <row r="76" spans="2:11" ht="19.149999999999999" customHeight="1">
      <c r="C76" s="126" t="s">
        <v>244</v>
      </c>
      <c r="D76" s="125" t="s">
        <v>231</v>
      </c>
      <c r="E76" s="171" t="s">
        <v>11</v>
      </c>
      <c r="F76" s="166">
        <v>313.52999999999997</v>
      </c>
      <c r="G76" s="167"/>
      <c r="H76" s="168"/>
    </row>
    <row r="77" spans="2:11" s="123" customFormat="1" ht="37.15" customHeight="1" outlineLevel="1">
      <c r="B77" s="124"/>
      <c r="C77" s="126" t="s">
        <v>245</v>
      </c>
      <c r="D77" s="125" t="s">
        <v>151</v>
      </c>
      <c r="E77" s="126" t="s">
        <v>65</v>
      </c>
      <c r="F77" s="166">
        <v>1</v>
      </c>
      <c r="G77" s="167"/>
      <c r="H77" s="168"/>
      <c r="I77" s="128"/>
      <c r="J77" s="219"/>
      <c r="K77" s="129"/>
    </row>
    <row r="78" spans="2:11" s="123" customFormat="1" ht="28.9" customHeight="1" outlineLevel="1">
      <c r="B78" s="124"/>
      <c r="C78" s="126" t="s">
        <v>246</v>
      </c>
      <c r="D78" s="125" t="s">
        <v>152</v>
      </c>
      <c r="E78" s="126" t="s">
        <v>65</v>
      </c>
      <c r="F78" s="166">
        <v>1</v>
      </c>
      <c r="G78" s="167"/>
      <c r="H78" s="168"/>
      <c r="I78" s="128"/>
      <c r="J78" s="219"/>
      <c r="K78" s="129"/>
    </row>
    <row r="79" spans="2:11" s="123" customFormat="1" ht="27.6" customHeight="1" outlineLevel="1">
      <c r="B79" s="124"/>
      <c r="C79" s="126" t="s">
        <v>247</v>
      </c>
      <c r="D79" s="125" t="s">
        <v>153</v>
      </c>
      <c r="E79" s="126" t="s">
        <v>65</v>
      </c>
      <c r="F79" s="166">
        <v>1</v>
      </c>
      <c r="G79" s="167"/>
      <c r="H79" s="168"/>
      <c r="I79" s="128"/>
      <c r="J79" s="219"/>
      <c r="K79" s="129"/>
    </row>
    <row r="80" spans="2:11" s="123" customFormat="1" ht="27" customHeight="1" outlineLevel="1">
      <c r="B80" s="124"/>
      <c r="C80" s="126" t="s">
        <v>248</v>
      </c>
      <c r="D80" s="125" t="s">
        <v>154</v>
      </c>
      <c r="E80" s="126" t="s">
        <v>11</v>
      </c>
      <c r="F80" s="166">
        <v>34</v>
      </c>
      <c r="G80" s="167"/>
      <c r="H80" s="168"/>
      <c r="I80" s="128"/>
      <c r="J80" s="128"/>
      <c r="K80" s="129"/>
    </row>
    <row r="81" spans="2:11" s="123" customFormat="1" ht="30.6" customHeight="1" outlineLevel="1">
      <c r="B81" s="124"/>
      <c r="C81" s="126" t="s">
        <v>249</v>
      </c>
      <c r="D81" s="125" t="s">
        <v>155</v>
      </c>
      <c r="E81" s="126" t="s">
        <v>11</v>
      </c>
      <c r="F81" s="166">
        <v>1.2</v>
      </c>
      <c r="G81" s="167"/>
      <c r="H81" s="168"/>
      <c r="I81" s="220"/>
      <c r="J81" s="218"/>
      <c r="K81" s="129"/>
    </row>
    <row r="82" spans="2:11" ht="19.149999999999999" customHeight="1">
      <c r="C82" s="126" t="s">
        <v>224</v>
      </c>
      <c r="D82" s="125" t="s">
        <v>228</v>
      </c>
      <c r="E82" s="171" t="s">
        <v>11</v>
      </c>
      <c r="F82" s="166">
        <v>167.86</v>
      </c>
      <c r="G82" s="167"/>
      <c r="H82" s="168"/>
    </row>
    <row r="83" spans="2:11" ht="19.149999999999999" customHeight="1">
      <c r="C83" s="126" t="s">
        <v>225</v>
      </c>
      <c r="D83" s="125" t="s">
        <v>37</v>
      </c>
      <c r="E83" s="171" t="s">
        <v>11</v>
      </c>
      <c r="F83" s="166">
        <v>167.52</v>
      </c>
      <c r="G83" s="167"/>
      <c r="H83" s="168"/>
    </row>
    <row r="84" spans="2:11" ht="19.149999999999999" customHeight="1">
      <c r="C84" s="126" t="s">
        <v>226</v>
      </c>
      <c r="D84" s="125" t="str">
        <f>+D48</f>
        <v xml:space="preserve">Rampa  de acceso.reforzada de 1.2x1.2 mts ( doble). Inluye descanso </v>
      </c>
      <c r="E84" s="171" t="s">
        <v>65</v>
      </c>
      <c r="F84" s="166">
        <v>7</v>
      </c>
      <c r="G84" s="167"/>
      <c r="H84" s="168"/>
    </row>
    <row r="85" spans="2:11" ht="19.149999999999999" customHeight="1">
      <c r="C85" s="126" t="s">
        <v>227</v>
      </c>
      <c r="D85" s="125" t="s">
        <v>41</v>
      </c>
      <c r="E85" s="171" t="s">
        <v>11</v>
      </c>
      <c r="F85" s="166">
        <v>33.504000000000005</v>
      </c>
      <c r="G85" s="167"/>
      <c r="H85" s="168"/>
    </row>
    <row r="86" spans="2:11" ht="19.149999999999999" customHeight="1">
      <c r="C86" s="126" t="s">
        <v>250</v>
      </c>
      <c r="D86" s="125" t="s">
        <v>43</v>
      </c>
      <c r="E86" s="171" t="s">
        <v>11</v>
      </c>
      <c r="F86" s="166">
        <v>33.504000000000005</v>
      </c>
      <c r="G86" s="167"/>
      <c r="H86" s="168"/>
    </row>
    <row r="87" spans="2:11" ht="19.149999999999999" customHeight="1">
      <c r="C87" s="126" t="s">
        <v>251</v>
      </c>
      <c r="D87" s="125" t="s">
        <v>156</v>
      </c>
      <c r="E87" s="171" t="s">
        <v>65</v>
      </c>
      <c r="F87" s="166">
        <v>1</v>
      </c>
      <c r="G87" s="167"/>
      <c r="H87" s="168"/>
    </row>
    <row r="88" spans="2:11" ht="33" customHeight="1">
      <c r="C88" s="126" t="s">
        <v>252</v>
      </c>
      <c r="D88" s="125" t="s">
        <v>54</v>
      </c>
      <c r="E88" s="171" t="s">
        <v>8</v>
      </c>
      <c r="F88" s="166">
        <v>53.29</v>
      </c>
      <c r="G88" s="167"/>
      <c r="H88" s="168"/>
    </row>
    <row r="89" spans="2:11" ht="19.149999999999999" customHeight="1">
      <c r="C89" s="126" t="s">
        <v>253</v>
      </c>
      <c r="D89" s="125" t="s">
        <v>49</v>
      </c>
      <c r="E89" s="171" t="s">
        <v>17</v>
      </c>
      <c r="F89" s="166">
        <v>24</v>
      </c>
      <c r="G89" s="167"/>
      <c r="H89" s="168"/>
    </row>
    <row r="90" spans="2:11" ht="19.149999999999999" customHeight="1">
      <c r="C90" s="126" t="s">
        <v>254</v>
      </c>
      <c r="D90" s="125" t="s">
        <v>64</v>
      </c>
      <c r="E90" s="171" t="s">
        <v>65</v>
      </c>
      <c r="F90" s="166">
        <v>1</v>
      </c>
      <c r="G90" s="167"/>
      <c r="H90" s="168"/>
    </row>
    <row r="91" spans="2:11" ht="19.149999999999999" customHeight="1">
      <c r="C91" s="126" t="s">
        <v>255</v>
      </c>
      <c r="D91" s="125" t="s">
        <v>157</v>
      </c>
      <c r="E91" s="171" t="s">
        <v>65</v>
      </c>
      <c r="F91" s="166">
        <v>1</v>
      </c>
      <c r="G91" s="167"/>
      <c r="H91" s="168"/>
    </row>
    <row r="92" spans="2:11" ht="19.149999999999999" customHeight="1">
      <c r="C92" s="126" t="s">
        <v>256</v>
      </c>
      <c r="D92" s="125" t="s">
        <v>158</v>
      </c>
      <c r="E92" s="171" t="s">
        <v>65</v>
      </c>
      <c r="F92" s="166">
        <v>5</v>
      </c>
      <c r="G92" s="167"/>
      <c r="H92" s="168"/>
      <c r="J92" s="218"/>
    </row>
    <row r="93" spans="2:11" ht="31.15" customHeight="1">
      <c r="B93" s="138"/>
      <c r="C93" s="126" t="s">
        <v>257</v>
      </c>
      <c r="D93" s="125" t="s">
        <v>159</v>
      </c>
      <c r="E93" s="171" t="s">
        <v>65</v>
      </c>
      <c r="F93" s="166">
        <v>1</v>
      </c>
      <c r="G93" s="167"/>
      <c r="H93" s="168"/>
      <c r="I93" s="222"/>
    </row>
    <row r="94" spans="2:11" ht="32.450000000000003" customHeight="1">
      <c r="C94" s="126" t="s">
        <v>258</v>
      </c>
      <c r="D94" s="165" t="s">
        <v>67</v>
      </c>
      <c r="E94" s="171" t="s">
        <v>65</v>
      </c>
      <c r="F94" s="166">
        <v>2</v>
      </c>
      <c r="G94" s="167"/>
      <c r="H94" s="168"/>
    </row>
    <row r="95" spans="2:11" ht="22.9" customHeight="1">
      <c r="C95" s="126" t="s">
        <v>259</v>
      </c>
      <c r="D95" s="165" t="str">
        <f>+D82</f>
        <v>Piso de 2 cm. Caucho SBR color negro 1cm de espesor. Superficie - Caucho SBR pigmentado, con 1 cm de espesor. Elaborado con llantas reciclables. Full Color según diseño.</v>
      </c>
      <c r="E95" s="171" t="s">
        <v>11</v>
      </c>
      <c r="F95" s="166">
        <v>65.91</v>
      </c>
      <c r="G95" s="167"/>
      <c r="H95" s="168"/>
    </row>
    <row r="96" spans="2:11" ht="22.9" customHeight="1">
      <c r="C96" s="126" t="s">
        <v>260</v>
      </c>
      <c r="D96" s="165" t="s">
        <v>71</v>
      </c>
      <c r="E96" s="171" t="s">
        <v>65</v>
      </c>
      <c r="F96" s="166">
        <v>2</v>
      </c>
      <c r="G96" s="167"/>
      <c r="H96" s="168"/>
    </row>
    <row r="97" spans="2:17" ht="13.5" thickBot="1">
      <c r="C97" s="126" t="s">
        <v>261</v>
      </c>
      <c r="D97" s="175" t="s">
        <v>73</v>
      </c>
      <c r="E97" s="130" t="s">
        <v>65</v>
      </c>
      <c r="F97" s="166">
        <v>2</v>
      </c>
      <c r="G97" s="167"/>
      <c r="H97" s="168"/>
    </row>
    <row r="98" spans="2:17" s="123" customFormat="1" ht="14.25" thickTop="1" thickBot="1">
      <c r="B98" s="132"/>
      <c r="C98" s="155">
        <v>6</v>
      </c>
      <c r="D98" s="156" t="s">
        <v>160</v>
      </c>
      <c r="E98" s="157"/>
      <c r="F98" s="157"/>
      <c r="G98" s="157"/>
      <c r="H98" s="158"/>
      <c r="I98" s="128"/>
      <c r="J98" s="128"/>
      <c r="K98" s="129"/>
      <c r="L98" s="133"/>
    </row>
    <row r="99" spans="2:17" s="123" customFormat="1" ht="13.5" outlineLevel="1" thickTop="1">
      <c r="B99" s="124"/>
      <c r="C99" s="134">
        <v>6.1</v>
      </c>
      <c r="D99" s="125" t="str">
        <f>+D28</f>
        <v>EXCAVACIÓN MANUAL PARA CIMENTACIONES, ESTRUCTURAS, REDES  INCLUYE  RETIRO DE MATERIAL</v>
      </c>
      <c r="E99" s="126" t="s">
        <v>17</v>
      </c>
      <c r="F99" s="166">
        <v>12.1</v>
      </c>
      <c r="G99" s="167"/>
      <c r="H99" s="168"/>
      <c r="I99" s="128"/>
      <c r="J99" s="128"/>
      <c r="K99" s="129"/>
    </row>
    <row r="100" spans="2:17" s="123" customFormat="1" outlineLevel="1">
      <c r="B100" s="124"/>
      <c r="C100" s="126">
        <v>6.2</v>
      </c>
      <c r="D100" s="125" t="s">
        <v>161</v>
      </c>
      <c r="E100" s="126" t="s">
        <v>8</v>
      </c>
      <c r="F100" s="166">
        <v>53.04</v>
      </c>
      <c r="G100" s="167"/>
      <c r="H100" s="168"/>
      <c r="I100" s="128"/>
      <c r="J100" s="128"/>
      <c r="K100" s="129"/>
    </row>
    <row r="101" spans="2:17" s="123" customFormat="1" outlineLevel="1">
      <c r="B101" s="124"/>
      <c r="C101" s="126">
        <v>6.3</v>
      </c>
      <c r="D101" s="125" t="s">
        <v>162</v>
      </c>
      <c r="E101" s="126" t="s">
        <v>11</v>
      </c>
      <c r="F101" s="166">
        <v>16.23</v>
      </c>
      <c r="G101" s="167"/>
      <c r="H101" s="168"/>
      <c r="I101" s="167"/>
      <c r="J101" s="218"/>
      <c r="K101" s="129"/>
    </row>
    <row r="102" spans="2:17" s="123" customFormat="1" outlineLevel="1">
      <c r="B102" s="124"/>
      <c r="C102" s="126">
        <v>6.4</v>
      </c>
      <c r="D102" s="125" t="s">
        <v>163</v>
      </c>
      <c r="E102" s="126" t="s">
        <v>65</v>
      </c>
      <c r="F102" s="166">
        <v>7</v>
      </c>
      <c r="G102" s="167"/>
      <c r="H102" s="168"/>
      <c r="I102" s="128"/>
      <c r="J102" s="218"/>
      <c r="K102" s="129"/>
    </row>
    <row r="103" spans="2:17" s="123" customFormat="1" outlineLevel="1">
      <c r="B103" s="124"/>
      <c r="C103" s="126">
        <v>6.5</v>
      </c>
      <c r="D103" s="125" t="s">
        <v>164</v>
      </c>
      <c r="E103" s="126" t="s">
        <v>65</v>
      </c>
      <c r="F103" s="166">
        <v>7</v>
      </c>
      <c r="G103" s="167"/>
      <c r="H103" s="168"/>
      <c r="I103" s="128"/>
      <c r="J103" s="218"/>
      <c r="K103" s="129"/>
    </row>
    <row r="104" spans="2:17" s="123" customFormat="1" outlineLevel="1">
      <c r="B104" s="124"/>
      <c r="C104" s="126">
        <v>6.6</v>
      </c>
      <c r="D104" s="125" t="s">
        <v>165</v>
      </c>
      <c r="E104" s="126" t="s">
        <v>8</v>
      </c>
      <c r="F104" s="166">
        <v>53.04</v>
      </c>
      <c r="G104" s="167"/>
      <c r="H104" s="168"/>
      <c r="I104" s="128"/>
      <c r="J104" s="128"/>
      <c r="K104" s="129"/>
    </row>
    <row r="105" spans="2:17" s="123" customFormat="1" outlineLevel="1">
      <c r="B105" s="124"/>
      <c r="C105" s="126">
        <v>6.5</v>
      </c>
      <c r="D105" s="125" t="s">
        <v>166</v>
      </c>
      <c r="E105" s="126" t="s">
        <v>11</v>
      </c>
      <c r="F105" s="166">
        <v>52.72</v>
      </c>
      <c r="G105" s="167"/>
      <c r="H105" s="168"/>
      <c r="I105" s="128"/>
      <c r="J105" s="218"/>
      <c r="K105" s="129"/>
    </row>
    <row r="106" spans="2:17" s="123" customFormat="1" outlineLevel="1">
      <c r="B106" s="124"/>
      <c r="C106" s="126">
        <v>6.6</v>
      </c>
      <c r="D106" s="125" t="s">
        <v>167</v>
      </c>
      <c r="E106" s="126" t="s">
        <v>8</v>
      </c>
      <c r="F106" s="166">
        <v>45.84</v>
      </c>
      <c r="G106" s="167"/>
      <c r="H106" s="168"/>
      <c r="I106" s="128"/>
      <c r="J106" s="218"/>
      <c r="K106" s="129"/>
    </row>
    <row r="107" spans="2:17" s="123" customFormat="1" outlineLevel="1">
      <c r="B107" s="124"/>
      <c r="C107" s="126">
        <v>6.7</v>
      </c>
      <c r="D107" s="125" t="s">
        <v>168</v>
      </c>
      <c r="E107" s="126" t="s">
        <v>11</v>
      </c>
      <c r="F107" s="166">
        <v>66.349999999999994</v>
      </c>
      <c r="G107" s="167"/>
      <c r="H107" s="168"/>
      <c r="I107" s="128"/>
      <c r="J107" s="218"/>
      <c r="K107" s="129"/>
    </row>
    <row r="108" spans="2:17" s="123" customFormat="1" outlineLevel="1">
      <c r="B108" s="124"/>
      <c r="C108" s="126">
        <v>6.8</v>
      </c>
      <c r="D108" s="125" t="s">
        <v>150</v>
      </c>
      <c r="E108" s="126" t="s">
        <v>11</v>
      </c>
      <c r="F108" s="166">
        <v>66.349999999999994</v>
      </c>
      <c r="G108" s="167"/>
      <c r="H108" s="168"/>
      <c r="I108" s="128"/>
      <c r="J108" s="218"/>
      <c r="K108" s="129"/>
    </row>
    <row r="109" spans="2:17" s="123" customFormat="1" outlineLevel="1">
      <c r="B109" s="124"/>
      <c r="C109" s="126">
        <v>6.9</v>
      </c>
      <c r="D109" s="125" t="s">
        <v>169</v>
      </c>
      <c r="E109" s="126" t="s">
        <v>17</v>
      </c>
      <c r="F109" s="166">
        <v>40.83</v>
      </c>
      <c r="G109" s="167"/>
      <c r="H109" s="168"/>
      <c r="I109" s="128"/>
      <c r="J109" s="218"/>
      <c r="K109" s="129"/>
    </row>
    <row r="110" spans="2:17" s="123" customFormat="1" outlineLevel="1">
      <c r="B110" s="124"/>
      <c r="C110" s="126">
        <v>6.1</v>
      </c>
      <c r="D110" s="125" t="s">
        <v>170</v>
      </c>
      <c r="E110" s="126" t="s">
        <v>52</v>
      </c>
      <c r="F110" s="166">
        <v>2240</v>
      </c>
      <c r="G110" s="167"/>
      <c r="H110" s="168"/>
      <c r="I110" s="128"/>
      <c r="J110" s="218"/>
      <c r="K110" s="129"/>
    </row>
    <row r="111" spans="2:17" s="123" customFormat="1" outlineLevel="1">
      <c r="B111" s="124"/>
      <c r="C111" s="126">
        <v>6.11</v>
      </c>
      <c r="D111" s="125" t="s">
        <v>171</v>
      </c>
      <c r="E111" s="126" t="s">
        <v>11</v>
      </c>
      <c r="F111" s="166">
        <v>102.8</v>
      </c>
      <c r="G111" s="167"/>
      <c r="H111" s="168"/>
      <c r="I111" s="128"/>
      <c r="J111" s="218"/>
      <c r="K111" s="129"/>
    </row>
    <row r="112" spans="2:17">
      <c r="C112" s="155">
        <v>7</v>
      </c>
      <c r="D112" s="156" t="s">
        <v>172</v>
      </c>
      <c r="E112" s="157"/>
      <c r="F112" s="157"/>
      <c r="G112" s="157"/>
      <c r="H112" s="158"/>
      <c r="O112" s="138"/>
      <c r="P112" s="138"/>
      <c r="Q112" s="138"/>
    </row>
    <row r="113" spans="2:17">
      <c r="C113" s="126">
        <v>7.1</v>
      </c>
      <c r="D113" s="125" t="s">
        <v>28</v>
      </c>
      <c r="E113" s="171" t="s">
        <v>17</v>
      </c>
      <c r="F113" s="166">
        <v>175.81199999999998</v>
      </c>
      <c r="G113" s="167"/>
      <c r="H113" s="168"/>
      <c r="O113" s="138"/>
      <c r="P113" s="138"/>
      <c r="Q113" s="138"/>
    </row>
    <row r="114" spans="2:17">
      <c r="C114" s="126">
        <v>7.2</v>
      </c>
      <c r="D114" s="165" t="s">
        <v>173</v>
      </c>
      <c r="E114" s="171" t="s">
        <v>11</v>
      </c>
      <c r="F114" s="166">
        <v>272.09000000000003</v>
      </c>
      <c r="G114" s="167"/>
      <c r="H114" s="168"/>
      <c r="O114" s="138"/>
      <c r="P114" s="138"/>
      <c r="Q114" s="138"/>
    </row>
    <row r="115" spans="2:17">
      <c r="C115" s="126">
        <v>7.3</v>
      </c>
      <c r="D115" s="165" t="s">
        <v>174</v>
      </c>
      <c r="E115" s="171" t="s">
        <v>11</v>
      </c>
      <c r="F115" s="166">
        <v>272.08999999999997</v>
      </c>
      <c r="G115" s="167"/>
      <c r="H115" s="168"/>
      <c r="O115" s="138"/>
      <c r="P115" s="138"/>
      <c r="Q115" s="138"/>
    </row>
    <row r="116" spans="2:17">
      <c r="C116" s="126">
        <v>7.4</v>
      </c>
      <c r="D116" s="165" t="s">
        <v>175</v>
      </c>
      <c r="E116" s="171" t="s">
        <v>11</v>
      </c>
      <c r="F116" s="166">
        <v>272.08999999999997</v>
      </c>
      <c r="G116" s="167"/>
      <c r="H116" s="168"/>
      <c r="O116" s="138"/>
      <c r="P116" s="138"/>
      <c r="Q116" s="138"/>
    </row>
    <row r="117" spans="2:17" ht="13.5" thickBot="1">
      <c r="C117" s="172"/>
      <c r="D117" s="175"/>
      <c r="E117" s="130"/>
      <c r="F117" s="166"/>
      <c r="G117" s="167"/>
      <c r="H117" s="168"/>
    </row>
    <row r="118" spans="2:17" s="123" customFormat="1" ht="14.25" thickTop="1" thickBot="1">
      <c r="B118" s="132"/>
      <c r="C118" s="155">
        <v>8</v>
      </c>
      <c r="D118" s="156" t="s">
        <v>176</v>
      </c>
      <c r="E118" s="157"/>
      <c r="F118" s="157"/>
      <c r="G118" s="157"/>
      <c r="H118" s="158"/>
      <c r="I118" s="128"/>
      <c r="J118" s="128"/>
      <c r="K118" s="129"/>
      <c r="L118" s="133"/>
    </row>
    <row r="119" spans="2:17" s="135" customFormat="1" ht="49.5" customHeight="1" outlineLevel="1" thickTop="1">
      <c r="B119" s="124"/>
      <c r="C119" s="126">
        <v>8.1</v>
      </c>
      <c r="D119" s="125" t="s">
        <v>177</v>
      </c>
      <c r="E119" s="126" t="s">
        <v>11</v>
      </c>
      <c r="F119" s="166">
        <v>163.5</v>
      </c>
      <c r="G119" s="167"/>
      <c r="H119" s="168"/>
      <c r="I119" s="128"/>
      <c r="J119" s="128"/>
      <c r="K119" s="129"/>
    </row>
    <row r="120" spans="2:17" s="135" customFormat="1" ht="48" customHeight="1" outlineLevel="1">
      <c r="B120" s="124"/>
      <c r="C120" s="126">
        <v>8.1999999999999993</v>
      </c>
      <c r="D120" s="125" t="str">
        <f>+D50</f>
        <v>SUMINISTRO E INSTALACIÓN DE LOSETAS PODACTIL DE ALERTA 20X20 INCLUYE MATERIAL DE SOPORTE Y SELLO</v>
      </c>
      <c r="E120" s="126" t="s">
        <v>11</v>
      </c>
      <c r="F120" s="166">
        <v>25.5</v>
      </c>
      <c r="G120" s="167"/>
      <c r="H120" s="168"/>
      <c r="I120" s="128"/>
      <c r="J120" s="128"/>
      <c r="K120" s="129"/>
    </row>
    <row r="121" spans="2:17" s="135" customFormat="1" ht="46.5" customHeight="1" outlineLevel="1">
      <c r="B121" s="124"/>
      <c r="C121" s="126">
        <v>8.3000000000000007</v>
      </c>
      <c r="D121" s="125" t="str">
        <f>+D49</f>
        <v>Suministro e instalacion de loseta guia prefabricada (dimensiones=0.20 m x 0.20 m), incluye plantilla y arena de soporte.</v>
      </c>
      <c r="E121" s="126" t="s">
        <v>11</v>
      </c>
      <c r="F121" s="166">
        <v>25.5</v>
      </c>
      <c r="G121" s="167"/>
      <c r="H121" s="168"/>
      <c r="I121" s="128"/>
      <c r="J121" s="128"/>
      <c r="K121" s="129"/>
    </row>
    <row r="122" spans="2:17" s="135" customFormat="1" ht="51" customHeight="1" outlineLevel="1">
      <c r="B122" s="124"/>
      <c r="C122" s="126">
        <v>8.4</v>
      </c>
      <c r="D122" s="125" t="s">
        <v>178</v>
      </c>
      <c r="E122" s="126" t="s">
        <v>11</v>
      </c>
      <c r="F122" s="166">
        <v>40</v>
      </c>
      <c r="G122" s="167"/>
      <c r="H122" s="168"/>
      <c r="I122" s="128"/>
      <c r="J122" s="128"/>
      <c r="K122" s="129"/>
    </row>
    <row r="123" spans="2:17" s="135" customFormat="1" ht="25.5" customHeight="1" outlineLevel="1">
      <c r="B123" s="124"/>
      <c r="C123" s="126">
        <v>8.5</v>
      </c>
      <c r="D123" s="125" t="str">
        <f>+D108</f>
        <v>Malla electrosoldada 6 mm estándar 15 X15 de 2.30 x 6.00 m</v>
      </c>
      <c r="E123" s="126" t="s">
        <v>11</v>
      </c>
      <c r="F123" s="166">
        <v>45</v>
      </c>
      <c r="G123" s="167"/>
      <c r="H123" s="168"/>
      <c r="I123" s="128"/>
      <c r="J123" s="128"/>
      <c r="K123" s="129"/>
    </row>
    <row r="124" spans="2:17" s="135" customFormat="1" ht="49.5" customHeight="1" outlineLevel="1">
      <c r="B124" s="124"/>
      <c r="C124" s="126">
        <v>8.6</v>
      </c>
      <c r="D124" s="125" t="s">
        <v>179</v>
      </c>
      <c r="E124" s="126" t="s">
        <v>8</v>
      </c>
      <c r="F124" s="166">
        <v>16</v>
      </c>
      <c r="G124" s="167"/>
      <c r="H124" s="168"/>
      <c r="I124" s="128"/>
      <c r="J124" s="128"/>
      <c r="K124" s="129"/>
    </row>
    <row r="125" spans="2:17" s="135" customFormat="1" ht="30" customHeight="1" outlineLevel="1">
      <c r="B125" s="124"/>
      <c r="C125" s="126">
        <v>8.6999999999999993</v>
      </c>
      <c r="D125" s="125" t="s">
        <v>180</v>
      </c>
      <c r="E125" s="126" t="s">
        <v>17</v>
      </c>
      <c r="F125" s="166">
        <v>49</v>
      </c>
      <c r="G125" s="167"/>
      <c r="H125" s="168"/>
      <c r="I125" s="128"/>
      <c r="J125" s="128"/>
      <c r="K125" s="129"/>
    </row>
    <row r="126" spans="2:17" s="135" customFormat="1" ht="40.5" customHeight="1" outlineLevel="1" thickBot="1">
      <c r="B126" s="124"/>
      <c r="C126" s="126">
        <v>8.8000000000000007</v>
      </c>
      <c r="D126" s="125" t="s">
        <v>181</v>
      </c>
      <c r="E126" s="126" t="s">
        <v>8</v>
      </c>
      <c r="F126" s="166">
        <v>14</v>
      </c>
      <c r="G126" s="167"/>
      <c r="H126" s="168"/>
      <c r="I126" s="128"/>
      <c r="J126" s="128"/>
      <c r="K126" s="129"/>
    </row>
    <row r="127" spans="2:17" s="123" customFormat="1" ht="14.25" thickTop="1" thickBot="1">
      <c r="B127" s="132"/>
      <c r="C127" s="155">
        <v>9</v>
      </c>
      <c r="D127" s="156" t="s">
        <v>182</v>
      </c>
      <c r="E127" s="157"/>
      <c r="F127" s="157"/>
      <c r="G127" s="157"/>
      <c r="H127" s="158"/>
      <c r="I127" s="128"/>
      <c r="J127" s="128"/>
      <c r="K127" s="129"/>
      <c r="L127" s="133"/>
    </row>
    <row r="128" spans="2:17" s="135" customFormat="1" ht="21.75" customHeight="1" outlineLevel="1" thickTop="1">
      <c r="B128" s="124"/>
      <c r="C128" s="126">
        <v>9.1</v>
      </c>
      <c r="D128" s="125" t="s">
        <v>183</v>
      </c>
      <c r="E128" s="126" t="s">
        <v>11</v>
      </c>
      <c r="F128" s="166">
        <v>10</v>
      </c>
      <c r="G128" s="167"/>
      <c r="H128" s="168"/>
      <c r="I128" s="128"/>
      <c r="J128" s="128"/>
      <c r="K128" s="129"/>
    </row>
    <row r="129" spans="2:12" s="135" customFormat="1" ht="18" customHeight="1" outlineLevel="1" thickBot="1">
      <c r="B129" s="124"/>
      <c r="C129" s="126">
        <v>9.1999999999999993</v>
      </c>
      <c r="D129" s="125" t="s">
        <v>184</v>
      </c>
      <c r="E129" s="126" t="s">
        <v>17</v>
      </c>
      <c r="F129" s="166">
        <v>11.4</v>
      </c>
      <c r="G129" s="167"/>
      <c r="H129" s="168"/>
      <c r="I129" s="128"/>
      <c r="J129" s="128"/>
      <c r="K129" s="129"/>
    </row>
    <row r="130" spans="2:12" s="123" customFormat="1" ht="14.25" thickTop="1" thickBot="1">
      <c r="B130" s="132"/>
      <c r="C130" s="155">
        <v>10</v>
      </c>
      <c r="D130" s="156" t="s">
        <v>185</v>
      </c>
      <c r="E130" s="157"/>
      <c r="F130" s="157"/>
      <c r="G130" s="157"/>
      <c r="H130" s="158"/>
      <c r="I130" s="128"/>
      <c r="J130" s="128"/>
      <c r="K130" s="129"/>
      <c r="L130" s="133"/>
    </row>
    <row r="131" spans="2:12" s="123" customFormat="1" ht="32.25" customHeight="1" outlineLevel="1" thickTop="1">
      <c r="B131" s="124"/>
      <c r="C131" s="126">
        <v>10.1</v>
      </c>
      <c r="D131" s="125" t="s">
        <v>186</v>
      </c>
      <c r="E131" s="126" t="s">
        <v>8</v>
      </c>
      <c r="F131" s="166">
        <v>36.520000000000003</v>
      </c>
      <c r="G131" s="167"/>
      <c r="H131" s="168"/>
      <c r="I131" s="128"/>
      <c r="J131" s="128"/>
      <c r="K131" s="129"/>
    </row>
    <row r="132" spans="2:12" s="123" customFormat="1" ht="24" customHeight="1" outlineLevel="1" thickBot="1">
      <c r="B132" s="124"/>
      <c r="C132" s="126">
        <v>10.199999999999999</v>
      </c>
      <c r="D132" s="125" t="s">
        <v>187</v>
      </c>
      <c r="E132" s="126" t="s">
        <v>11</v>
      </c>
      <c r="F132" s="166">
        <v>2</v>
      </c>
      <c r="G132" s="167"/>
      <c r="H132" s="168"/>
      <c r="I132" s="128"/>
      <c r="J132" s="128"/>
      <c r="K132" s="129"/>
    </row>
    <row r="133" spans="2:12" s="123" customFormat="1" ht="14.25" thickTop="1" thickBot="1">
      <c r="B133" s="132"/>
      <c r="C133" s="155">
        <v>11</v>
      </c>
      <c r="D133" s="156" t="s">
        <v>188</v>
      </c>
      <c r="E133" s="157"/>
      <c r="F133" s="157"/>
      <c r="G133" s="157"/>
      <c r="H133" s="158"/>
      <c r="I133" s="128"/>
      <c r="J133" s="128"/>
      <c r="K133" s="129"/>
      <c r="L133" s="133"/>
    </row>
    <row r="134" spans="2:12" s="123" customFormat="1" ht="19.899999999999999" customHeight="1" outlineLevel="1" thickTop="1">
      <c r="B134" s="124"/>
      <c r="C134" s="126">
        <v>11.1</v>
      </c>
      <c r="D134" s="125" t="s">
        <v>189</v>
      </c>
      <c r="E134" s="126" t="s">
        <v>65</v>
      </c>
      <c r="F134" s="166">
        <v>1</v>
      </c>
      <c r="G134" s="127"/>
      <c r="H134" s="168"/>
      <c r="I134" s="128"/>
      <c r="J134" s="128"/>
      <c r="K134" s="129"/>
    </row>
    <row r="135" spans="2:12" s="123" customFormat="1" ht="19.899999999999999" customHeight="1" outlineLevel="1">
      <c r="B135" s="124"/>
      <c r="C135" s="126">
        <v>11.2</v>
      </c>
      <c r="D135" s="125" t="s">
        <v>190</v>
      </c>
      <c r="E135" s="126" t="s">
        <v>8</v>
      </c>
      <c r="F135" s="166">
        <v>134</v>
      </c>
      <c r="G135" s="127"/>
      <c r="H135" s="168"/>
      <c r="I135" s="128"/>
      <c r="J135" s="128"/>
      <c r="K135" s="129"/>
    </row>
    <row r="136" spans="2:12" s="123" customFormat="1" ht="19.899999999999999" customHeight="1" outlineLevel="1">
      <c r="B136" s="124"/>
      <c r="C136" s="126">
        <v>11.3</v>
      </c>
      <c r="D136" s="125" t="s">
        <v>191</v>
      </c>
      <c r="E136" s="126" t="s">
        <v>65</v>
      </c>
      <c r="F136" s="166">
        <v>4</v>
      </c>
      <c r="G136" s="127"/>
      <c r="H136" s="168"/>
      <c r="I136" s="128"/>
      <c r="J136" s="128"/>
      <c r="K136" s="129"/>
    </row>
    <row r="137" spans="2:12" s="123" customFormat="1" ht="19.899999999999999" customHeight="1" outlineLevel="1" thickBot="1">
      <c r="B137" s="124"/>
      <c r="C137" s="126">
        <v>11.4</v>
      </c>
      <c r="D137" s="125" t="s">
        <v>192</v>
      </c>
      <c r="E137" s="126" t="s">
        <v>65</v>
      </c>
      <c r="F137" s="166">
        <v>2</v>
      </c>
      <c r="G137" s="127"/>
      <c r="H137" s="168"/>
      <c r="I137" s="128"/>
      <c r="J137" s="128"/>
      <c r="K137" s="129"/>
    </row>
    <row r="138" spans="2:12" s="123" customFormat="1" ht="14.25" thickTop="1" thickBot="1">
      <c r="B138" s="132"/>
      <c r="C138" s="155">
        <v>12</v>
      </c>
      <c r="D138" s="156" t="s">
        <v>193</v>
      </c>
      <c r="E138" s="157"/>
      <c r="F138" s="157"/>
      <c r="G138" s="157"/>
      <c r="H138" s="158"/>
      <c r="I138" s="128"/>
      <c r="J138" s="128"/>
      <c r="K138" s="129"/>
      <c r="L138" s="133"/>
    </row>
    <row r="139" spans="2:12" s="123" customFormat="1" ht="13.5" outlineLevel="1" thickTop="1">
      <c r="B139" s="124"/>
      <c r="C139" s="126">
        <v>12.1</v>
      </c>
      <c r="D139" s="136" t="s">
        <v>194</v>
      </c>
      <c r="E139" s="126"/>
      <c r="F139" s="166"/>
      <c r="G139" s="137"/>
      <c r="H139" s="168"/>
      <c r="I139" s="128"/>
      <c r="J139" s="128"/>
      <c r="K139" s="129"/>
    </row>
    <row r="140" spans="2:12" s="123" customFormat="1" ht="24" customHeight="1" outlineLevel="1">
      <c r="B140" s="124"/>
      <c r="C140" s="126">
        <v>12.2</v>
      </c>
      <c r="D140" s="125" t="s">
        <v>195</v>
      </c>
      <c r="E140" s="126" t="s">
        <v>65</v>
      </c>
      <c r="F140" s="166">
        <v>5</v>
      </c>
      <c r="G140" s="167"/>
      <c r="H140" s="168"/>
      <c r="I140" s="128"/>
      <c r="J140" s="128"/>
      <c r="K140" s="129"/>
    </row>
    <row r="141" spans="2:12" s="123" customFormat="1" ht="24" customHeight="1" outlineLevel="1">
      <c r="B141" s="124"/>
      <c r="C141" s="126">
        <v>12.3</v>
      </c>
      <c r="D141" s="125" t="s">
        <v>196</v>
      </c>
      <c r="E141" s="126" t="s">
        <v>65</v>
      </c>
      <c r="F141" s="166">
        <v>11</v>
      </c>
      <c r="G141" s="167"/>
      <c r="H141" s="168"/>
      <c r="I141" s="128"/>
      <c r="J141" s="128"/>
      <c r="K141" s="129"/>
    </row>
    <row r="142" spans="2:12" s="123" customFormat="1" ht="24" customHeight="1" outlineLevel="1">
      <c r="B142" s="124"/>
      <c r="C142" s="126">
        <v>12.4</v>
      </c>
      <c r="D142" s="125" t="s">
        <v>197</v>
      </c>
      <c r="E142" s="126" t="s">
        <v>65</v>
      </c>
      <c r="F142" s="166">
        <v>23</v>
      </c>
      <c r="G142" s="167"/>
      <c r="H142" s="168"/>
      <c r="I142" s="128"/>
      <c r="J142" s="128"/>
      <c r="K142" s="129"/>
    </row>
    <row r="143" spans="2:12" s="123" customFormat="1" ht="24" customHeight="1" outlineLevel="1">
      <c r="B143" s="124"/>
      <c r="C143" s="126">
        <v>12.5</v>
      </c>
      <c r="D143" s="125" t="s">
        <v>198</v>
      </c>
      <c r="E143" s="126" t="s">
        <v>8</v>
      </c>
      <c r="F143" s="166">
        <v>18</v>
      </c>
      <c r="G143" s="167"/>
      <c r="H143" s="168"/>
      <c r="I143" s="128"/>
      <c r="J143" s="128"/>
      <c r="K143" s="129"/>
    </row>
    <row r="144" spans="2:12" s="123" customFormat="1" ht="24" customHeight="1" outlineLevel="1">
      <c r="B144" s="124"/>
      <c r="C144" s="126">
        <v>12.6</v>
      </c>
      <c r="D144" s="125" t="s">
        <v>199</v>
      </c>
      <c r="E144" s="126" t="s">
        <v>8</v>
      </c>
      <c r="F144" s="166">
        <v>486</v>
      </c>
      <c r="G144" s="167"/>
      <c r="H144" s="168"/>
      <c r="I144" s="128"/>
      <c r="J144" s="128"/>
      <c r="K144" s="129"/>
    </row>
    <row r="145" spans="2:11" s="123" customFormat="1" ht="24" customHeight="1" outlineLevel="1">
      <c r="B145" s="124"/>
      <c r="C145" s="126">
        <v>12.7</v>
      </c>
      <c r="D145" s="125" t="s">
        <v>200</v>
      </c>
      <c r="E145" s="126" t="s">
        <v>8</v>
      </c>
      <c r="F145" s="166">
        <v>567</v>
      </c>
      <c r="G145" s="167"/>
      <c r="H145" s="168"/>
      <c r="I145" s="128"/>
      <c r="J145" s="128"/>
      <c r="K145" s="129"/>
    </row>
    <row r="146" spans="2:11" s="123" customFormat="1" ht="38.450000000000003" customHeight="1" outlineLevel="1">
      <c r="B146" s="124"/>
      <c r="C146" s="126">
        <v>12.8</v>
      </c>
      <c r="D146" s="125" t="s">
        <v>201</v>
      </c>
      <c r="E146" s="126" t="s">
        <v>65</v>
      </c>
      <c r="F146" s="166">
        <v>92</v>
      </c>
      <c r="G146" s="167"/>
      <c r="H146" s="168"/>
      <c r="I146" s="128"/>
      <c r="J146" s="128"/>
      <c r="K146" s="129"/>
    </row>
    <row r="147" spans="2:11" s="123" customFormat="1" ht="24" customHeight="1" outlineLevel="1">
      <c r="B147" s="124"/>
      <c r="C147" s="126">
        <v>12.9</v>
      </c>
      <c r="D147" s="125" t="s">
        <v>202</v>
      </c>
      <c r="E147" s="126" t="s">
        <v>8</v>
      </c>
      <c r="F147" s="166">
        <v>259</v>
      </c>
      <c r="G147" s="167"/>
      <c r="H147" s="168"/>
      <c r="I147" s="128"/>
      <c r="J147" s="128"/>
      <c r="K147" s="129"/>
    </row>
    <row r="148" spans="2:11" s="123" customFormat="1" ht="24" customHeight="1" outlineLevel="1">
      <c r="B148" s="124"/>
      <c r="C148" s="126">
        <v>12.1</v>
      </c>
      <c r="D148" s="125" t="s">
        <v>203</v>
      </c>
      <c r="E148" s="126" t="s">
        <v>8</v>
      </c>
      <c r="F148" s="166">
        <v>479</v>
      </c>
      <c r="G148" s="167"/>
      <c r="H148" s="168"/>
      <c r="I148" s="128"/>
      <c r="J148" s="128"/>
      <c r="K148" s="129"/>
    </row>
    <row r="149" spans="2:11" s="123" customFormat="1" ht="24" customHeight="1" outlineLevel="1">
      <c r="B149" s="124"/>
      <c r="C149" s="126">
        <v>12.11</v>
      </c>
      <c r="D149" s="125" t="s">
        <v>204</v>
      </c>
      <c r="E149" s="126" t="s">
        <v>65</v>
      </c>
      <c r="F149" s="166">
        <v>16</v>
      </c>
      <c r="G149" s="167"/>
      <c r="H149" s="168"/>
      <c r="I149" s="128"/>
      <c r="J149" s="128"/>
      <c r="K149" s="129"/>
    </row>
    <row r="150" spans="2:11" s="123" customFormat="1" ht="37.15" customHeight="1" outlineLevel="1">
      <c r="B150" s="124"/>
      <c r="C150" s="126">
        <v>12.12</v>
      </c>
      <c r="D150" s="125" t="s">
        <v>205</v>
      </c>
      <c r="E150" s="126" t="s">
        <v>65</v>
      </c>
      <c r="F150" s="166">
        <v>2</v>
      </c>
      <c r="G150" s="167"/>
      <c r="H150" s="168"/>
      <c r="I150" s="128"/>
      <c r="J150" s="128"/>
      <c r="K150" s="129"/>
    </row>
    <row r="151" spans="2:11" s="123" customFormat="1" outlineLevel="1">
      <c r="B151" s="124"/>
      <c r="C151" s="126">
        <v>12.13</v>
      </c>
      <c r="D151" s="125" t="s">
        <v>206</v>
      </c>
      <c r="E151" s="126" t="s">
        <v>8</v>
      </c>
      <c r="F151" s="166">
        <v>125</v>
      </c>
      <c r="G151" s="167"/>
      <c r="H151" s="168"/>
      <c r="I151" s="128"/>
      <c r="J151" s="128"/>
      <c r="K151" s="129"/>
    </row>
    <row r="152" spans="2:11" s="123" customFormat="1" outlineLevel="1">
      <c r="B152" s="124"/>
      <c r="C152" s="155">
        <v>13</v>
      </c>
      <c r="D152" s="156" t="s">
        <v>207</v>
      </c>
      <c r="E152" s="157"/>
      <c r="F152" s="157"/>
      <c r="G152" s="157"/>
      <c r="H152" s="158"/>
      <c r="I152" s="128"/>
      <c r="J152" s="128"/>
      <c r="K152" s="129"/>
    </row>
    <row r="153" spans="2:11" s="123" customFormat="1" ht="21.6" customHeight="1" outlineLevel="1">
      <c r="B153" s="124"/>
      <c r="C153" s="126">
        <v>13.1</v>
      </c>
      <c r="D153" s="125" t="s">
        <v>208</v>
      </c>
      <c r="E153" s="126" t="s">
        <v>65</v>
      </c>
      <c r="F153" s="166">
        <v>4</v>
      </c>
      <c r="G153" s="167"/>
      <c r="H153" s="168"/>
      <c r="I153" s="128"/>
      <c r="J153" s="128"/>
      <c r="K153" s="129"/>
    </row>
    <row r="154" spans="2:11" s="123" customFormat="1" ht="21.6" customHeight="1" outlineLevel="1">
      <c r="B154" s="124"/>
      <c r="C154" s="126">
        <v>13.2</v>
      </c>
      <c r="D154" s="125" t="s">
        <v>209</v>
      </c>
      <c r="E154" s="126" t="s">
        <v>65</v>
      </c>
      <c r="F154" s="166">
        <v>4</v>
      </c>
      <c r="G154" s="167"/>
      <c r="H154" s="168"/>
      <c r="I154" s="128"/>
      <c r="J154" s="128"/>
      <c r="K154" s="129"/>
    </row>
    <row r="155" spans="2:11" s="123" customFormat="1" ht="21.6" customHeight="1" outlineLevel="1">
      <c r="B155" s="124"/>
      <c r="C155" s="126">
        <v>13.3</v>
      </c>
      <c r="D155" s="125" t="s">
        <v>210</v>
      </c>
      <c r="E155" s="126" t="s">
        <v>65</v>
      </c>
      <c r="F155" s="166">
        <v>4</v>
      </c>
      <c r="G155" s="167"/>
      <c r="H155" s="168"/>
      <c r="I155" s="128"/>
      <c r="J155" s="128"/>
      <c r="K155" s="129"/>
    </row>
    <row r="156" spans="2:11" s="123" customFormat="1" ht="21.6" customHeight="1" outlineLevel="1">
      <c r="B156" s="124"/>
      <c r="C156" s="126">
        <v>13.4</v>
      </c>
      <c r="D156" s="125" t="s">
        <v>211</v>
      </c>
      <c r="E156" s="126" t="s">
        <v>65</v>
      </c>
      <c r="F156" s="166">
        <v>4</v>
      </c>
      <c r="G156" s="167"/>
      <c r="H156" s="168"/>
      <c r="I156" s="128"/>
      <c r="J156" s="128"/>
      <c r="K156" s="129"/>
    </row>
    <row r="157" spans="2:11" s="123" customFormat="1" ht="35.450000000000003" customHeight="1" outlineLevel="1">
      <c r="B157" s="124"/>
      <c r="C157" s="126">
        <v>13.5</v>
      </c>
      <c r="D157" s="125" t="s">
        <v>212</v>
      </c>
      <c r="E157" s="126" t="s">
        <v>65</v>
      </c>
      <c r="F157" s="166">
        <v>4</v>
      </c>
      <c r="G157" s="167"/>
      <c r="H157" s="168"/>
      <c r="I157" s="128"/>
      <c r="J157" s="128"/>
      <c r="K157" s="129"/>
    </row>
    <row r="158" spans="2:11" s="123" customFormat="1" ht="30.6" customHeight="1" outlineLevel="1">
      <c r="B158" s="124"/>
      <c r="C158" s="126">
        <v>13.6</v>
      </c>
      <c r="D158" s="125" t="s">
        <v>213</v>
      </c>
      <c r="E158" s="126" t="s">
        <v>8</v>
      </c>
      <c r="F158" s="166">
        <v>7</v>
      </c>
      <c r="G158" s="167"/>
      <c r="H158" s="168"/>
      <c r="I158" s="128"/>
      <c r="J158" s="128"/>
      <c r="K158" s="129"/>
    </row>
    <row r="159" spans="2:11" s="123" customFormat="1" outlineLevel="1">
      <c r="B159" s="124"/>
      <c r="C159" s="155">
        <v>14</v>
      </c>
      <c r="D159" s="156" t="s">
        <v>214</v>
      </c>
      <c r="E159" s="157"/>
      <c r="F159" s="157"/>
      <c r="G159" s="157"/>
      <c r="H159" s="158"/>
      <c r="I159" s="128"/>
      <c r="J159" s="128"/>
      <c r="K159" s="129"/>
    </row>
    <row r="160" spans="2:11" s="123" customFormat="1" ht="22.9" customHeight="1" outlineLevel="1">
      <c r="B160" s="124"/>
      <c r="C160" s="126">
        <v>14.1</v>
      </c>
      <c r="D160" s="125" t="s">
        <v>215</v>
      </c>
      <c r="E160" s="126" t="s">
        <v>65</v>
      </c>
      <c r="F160" s="166">
        <v>10</v>
      </c>
      <c r="G160" s="167"/>
      <c r="H160" s="168"/>
      <c r="I160" s="128"/>
      <c r="J160" s="128"/>
      <c r="K160" s="129"/>
    </row>
    <row r="161" spans="2:17" s="123" customFormat="1" ht="22.9" customHeight="1" outlineLevel="1">
      <c r="B161" s="124"/>
      <c r="C161" s="126">
        <v>14.2</v>
      </c>
      <c r="D161" s="125" t="s">
        <v>216</v>
      </c>
      <c r="E161" s="126" t="s">
        <v>8</v>
      </c>
      <c r="F161" s="166">
        <v>181</v>
      </c>
      <c r="G161" s="167"/>
      <c r="H161" s="168"/>
      <c r="I161" s="128"/>
      <c r="J161" s="128"/>
      <c r="K161" s="129"/>
    </row>
    <row r="162" spans="2:17" s="123" customFormat="1" ht="34.9" customHeight="1" outlineLevel="1">
      <c r="B162" s="124"/>
      <c r="C162" s="126">
        <v>14.3</v>
      </c>
      <c r="D162" s="125" t="s">
        <v>217</v>
      </c>
      <c r="E162" s="126" t="s">
        <v>65</v>
      </c>
      <c r="F162" s="166">
        <v>9</v>
      </c>
      <c r="G162" s="167"/>
      <c r="H162" s="168"/>
      <c r="I162" s="128"/>
      <c r="J162" s="128"/>
      <c r="K162" s="129"/>
    </row>
    <row r="163" spans="2:17" s="123" customFormat="1" outlineLevel="1">
      <c r="B163" s="124"/>
      <c r="C163" s="155">
        <v>15</v>
      </c>
      <c r="D163" s="156" t="s">
        <v>218</v>
      </c>
      <c r="E163" s="157"/>
      <c r="F163" s="157"/>
      <c r="G163" s="157"/>
      <c r="H163" s="158"/>
      <c r="I163" s="128"/>
      <c r="J163" s="128"/>
      <c r="K163" s="129"/>
    </row>
    <row r="164" spans="2:17" s="123" customFormat="1" outlineLevel="1">
      <c r="B164" s="124"/>
      <c r="C164" s="126">
        <v>15.1</v>
      </c>
      <c r="D164" s="125" t="s">
        <v>219</v>
      </c>
      <c r="E164" s="126" t="s">
        <v>220</v>
      </c>
      <c r="F164" s="166">
        <v>4</v>
      </c>
      <c r="G164" s="167"/>
      <c r="H164" s="168"/>
      <c r="I164" s="128"/>
      <c r="J164" s="128"/>
      <c r="K164" s="129"/>
    </row>
    <row r="165" spans="2:17" s="123" customFormat="1" outlineLevel="1">
      <c r="B165" s="124"/>
      <c r="C165" s="126">
        <v>15.2</v>
      </c>
      <c r="D165" s="125" t="s">
        <v>221</v>
      </c>
      <c r="E165" s="126" t="s">
        <v>220</v>
      </c>
      <c r="F165" s="166">
        <v>4</v>
      </c>
      <c r="G165" s="167"/>
      <c r="H165" s="168"/>
      <c r="I165" s="128"/>
      <c r="J165" s="128"/>
      <c r="K165" s="129"/>
    </row>
    <row r="166" spans="2:17" s="182" customFormat="1">
      <c r="B166" s="176"/>
      <c r="C166" s="177"/>
      <c r="D166" s="178"/>
      <c r="E166" s="179"/>
      <c r="F166" s="180"/>
      <c r="G166" s="181"/>
      <c r="H166" s="168"/>
      <c r="I166" s="128"/>
      <c r="J166" s="123"/>
      <c r="K166" s="183"/>
      <c r="L166" s="183"/>
      <c r="M166" s="183"/>
      <c r="N166" s="183"/>
      <c r="O166" s="183"/>
      <c r="P166" s="183"/>
      <c r="Q166" s="183"/>
    </row>
    <row r="167" spans="2:17" s="182" customFormat="1" ht="18" customHeight="1">
      <c r="B167" s="176"/>
      <c r="C167" s="155"/>
      <c r="D167" s="156"/>
      <c r="E167" s="157"/>
      <c r="F167" s="158"/>
      <c r="G167" s="157"/>
      <c r="H167" s="158"/>
      <c r="I167" s="128"/>
      <c r="J167" s="123"/>
      <c r="K167" s="183"/>
      <c r="L167" s="183"/>
      <c r="M167" s="183"/>
      <c r="N167" s="183"/>
      <c r="O167" s="183"/>
      <c r="P167" s="183"/>
      <c r="Q167" s="183"/>
    </row>
    <row r="168" spans="2:17">
      <c r="C168" s="184"/>
      <c r="D168" s="185"/>
      <c r="E168" s="185"/>
      <c r="F168" s="186"/>
      <c r="G168" s="187"/>
      <c r="H168" s="188"/>
    </row>
    <row r="169" spans="2:17">
      <c r="C169" s="172"/>
      <c r="D169" s="175"/>
      <c r="E169" s="130"/>
      <c r="F169" s="172"/>
      <c r="G169" s="167"/>
      <c r="H169" s="168"/>
    </row>
    <row r="170" spans="2:17">
      <c r="C170" s="189"/>
      <c r="D170" s="225" t="s">
        <v>81</v>
      </c>
      <c r="E170" s="225"/>
      <c r="F170" s="225"/>
      <c r="G170" s="225"/>
      <c r="H170" s="191">
        <f>+H163+H159+H152+H138+H133+H130+H127+H118+H112+H98+H72+H62+H32+H26+H5</f>
        <v>0</v>
      </c>
    </row>
    <row r="171" spans="2:17">
      <c r="C171" s="189"/>
      <c r="D171" s="192"/>
      <c r="E171" s="147"/>
      <c r="F171" s="193"/>
      <c r="G171" s="167"/>
      <c r="H171" s="168"/>
    </row>
    <row r="172" spans="2:17">
      <c r="C172" s="189"/>
      <c r="D172" s="192"/>
      <c r="E172" s="147"/>
      <c r="F172" s="194"/>
      <c r="G172" s="195" t="s">
        <v>264</v>
      </c>
      <c r="H172" s="191">
        <f>30%*$H$170</f>
        <v>0</v>
      </c>
      <c r="I172" s="221"/>
    </row>
    <row r="173" spans="2:17">
      <c r="C173" s="189"/>
      <c r="D173" s="192"/>
      <c r="E173" s="147"/>
      <c r="F173" s="194"/>
      <c r="G173" s="195" t="s">
        <v>265</v>
      </c>
      <c r="H173" s="191">
        <f>3%*$H$170</f>
        <v>0</v>
      </c>
      <c r="I173" s="221"/>
    </row>
    <row r="174" spans="2:17">
      <c r="C174" s="189"/>
      <c r="D174" s="192"/>
      <c r="E174" s="147"/>
      <c r="F174" s="194"/>
      <c r="G174" s="195" t="s">
        <v>266</v>
      </c>
      <c r="H174" s="191">
        <f>5%*$H$170</f>
        <v>0</v>
      </c>
      <c r="I174" s="221"/>
    </row>
    <row r="175" spans="2:17" ht="18.600000000000001" customHeight="1">
      <c r="C175" s="225" t="s">
        <v>85</v>
      </c>
      <c r="D175" s="225"/>
      <c r="E175" s="225"/>
      <c r="F175" s="225"/>
      <c r="G175" s="225"/>
      <c r="H175" s="191">
        <f>+SUM(H170:H174)</f>
        <v>0</v>
      </c>
      <c r="M175" s="159"/>
    </row>
    <row r="176" spans="2:17" ht="20.25" customHeight="1">
      <c r="C176" s="196"/>
      <c r="D176" s="196"/>
      <c r="E176" s="196"/>
      <c r="F176" s="193"/>
      <c r="G176" s="197" t="s">
        <v>87</v>
      </c>
      <c r="H176" s="198"/>
    </row>
    <row r="177" spans="2:13" ht="22.9" customHeight="1">
      <c r="C177" s="199"/>
      <c r="D177" s="199"/>
      <c r="E177" s="199"/>
      <c r="F177" s="200"/>
      <c r="G177" s="197" t="s">
        <v>88</v>
      </c>
      <c r="H177" s="198"/>
    </row>
    <row r="178" spans="2:13" ht="36.6" customHeight="1">
      <c r="C178" s="190"/>
      <c r="D178" s="190"/>
      <c r="E178" s="190"/>
      <c r="F178" s="193"/>
      <c r="G178" s="201" t="s">
        <v>89</v>
      </c>
      <c r="H178" s="191"/>
      <c r="J178" s="207"/>
      <c r="M178" s="151"/>
    </row>
    <row r="179" spans="2:13" ht="19.5" customHeight="1">
      <c r="C179" s="226"/>
      <c r="D179" s="227"/>
      <c r="E179" s="227"/>
      <c r="F179" s="227"/>
      <c r="G179" s="227"/>
      <c r="H179" s="227"/>
    </row>
    <row r="180" spans="2:13" s="145" customFormat="1" ht="19.5" customHeight="1">
      <c r="B180" s="202"/>
      <c r="F180" s="142"/>
      <c r="G180" s="203"/>
      <c r="H180" s="204"/>
      <c r="I180" s="205"/>
      <c r="J180" s="138"/>
    </row>
    <row r="181" spans="2:13" s="145" customFormat="1">
      <c r="B181" s="202"/>
      <c r="F181" s="142"/>
      <c r="G181" s="203"/>
      <c r="H181" s="204"/>
      <c r="I181" s="205"/>
      <c r="J181" s="138"/>
    </row>
    <row r="182" spans="2:13" s="145" customFormat="1">
      <c r="B182" s="202"/>
      <c r="F182" s="142"/>
      <c r="G182" s="203"/>
      <c r="H182" s="204"/>
      <c r="I182" s="205"/>
      <c r="J182" s="138"/>
    </row>
    <row r="183" spans="2:13" s="145" customFormat="1" ht="23.45" customHeight="1">
      <c r="B183" s="202"/>
      <c r="F183" s="142"/>
      <c r="G183" s="203"/>
      <c r="H183" s="204"/>
      <c r="I183" s="205"/>
      <c r="J183" s="138"/>
    </row>
    <row r="184" spans="2:13" s="145" customFormat="1">
      <c r="B184" s="202"/>
      <c r="F184" s="142"/>
      <c r="G184" s="203"/>
      <c r="H184" s="204"/>
      <c r="I184" s="205"/>
      <c r="J184" s="138"/>
    </row>
  </sheetData>
  <mergeCells count="4">
    <mergeCell ref="C2:H2"/>
    <mergeCell ref="D170:G170"/>
    <mergeCell ref="C175:G175"/>
    <mergeCell ref="C179:H179"/>
  </mergeCells>
  <phoneticPr fontId="10" type="noConversion"/>
  <pageMargins left="0.7" right="0.7" top="0.75" bottom="0.75" header="0.3" footer="0.3"/>
  <pageSetup paperSize="9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E3F4E-1DAE-4719-8F48-0086BD1835D2}">
  <dimension ref="A1:Y68"/>
  <sheetViews>
    <sheetView topLeftCell="B3" workbookViewId="0">
      <selection activeCell="D11" sqref="D11"/>
    </sheetView>
  </sheetViews>
  <sheetFormatPr baseColWidth="10" defaultColWidth="25" defaultRowHeight="15.75"/>
  <cols>
    <col min="1" max="1" width="9" style="1" hidden="1" customWidth="1"/>
    <col min="2" max="2" width="2.625" style="1" customWidth="1"/>
    <col min="3" max="3" width="13.625" style="2" customWidth="1"/>
    <col min="4" max="4" width="129.125" style="3" customWidth="1"/>
    <col min="5" max="5" width="11.5" style="4" customWidth="1"/>
    <col min="6" max="10" width="17" style="5" customWidth="1"/>
    <col min="11" max="11" width="19.5" style="6" customWidth="1"/>
    <col min="12" max="12" width="28.5" style="7" customWidth="1"/>
    <col min="13" max="13" width="21.5" style="8" customWidth="1"/>
    <col min="14" max="14" width="21.875" style="8" customWidth="1"/>
    <col min="15" max="15" width="15.5" style="9" customWidth="1"/>
    <col min="16" max="16" width="7.5" style="9" customWidth="1" collapsed="1"/>
    <col min="17" max="17" width="25" style="9"/>
    <col min="18" max="18" width="25.375" style="9" bestFit="1" customWidth="1"/>
    <col min="19" max="21" width="25" style="9"/>
    <col min="22" max="16384" width="25" style="1"/>
  </cols>
  <sheetData>
    <row r="1" spans="1:21" ht="15" customHeight="1" thickBot="1">
      <c r="L1" s="7" t="e">
        <f>L62</f>
        <v>#REF!</v>
      </c>
    </row>
    <row r="2" spans="1:21" ht="30" customHeight="1" thickBot="1">
      <c r="C2" s="228" t="s">
        <v>96</v>
      </c>
      <c r="D2" s="229"/>
      <c r="E2" s="229"/>
      <c r="F2" s="229"/>
      <c r="G2" s="229"/>
      <c r="H2" s="229"/>
      <c r="I2" s="229"/>
      <c r="J2" s="229"/>
      <c r="K2" s="229"/>
      <c r="L2" s="230"/>
    </row>
    <row r="3" spans="1:21" ht="34.9" customHeight="1">
      <c r="C3" s="111" t="s">
        <v>0</v>
      </c>
      <c r="D3" s="112" t="s">
        <v>1</v>
      </c>
      <c r="E3" s="112" t="s">
        <v>2</v>
      </c>
      <c r="F3" s="113" t="s">
        <v>3</v>
      </c>
      <c r="G3" s="113" t="s">
        <v>3</v>
      </c>
      <c r="H3" s="113" t="s">
        <v>3</v>
      </c>
      <c r="I3" s="113" t="s">
        <v>3</v>
      </c>
      <c r="J3" s="113" t="s">
        <v>3</v>
      </c>
      <c r="K3" s="114" t="s">
        <v>95</v>
      </c>
      <c r="L3" s="115" t="s">
        <v>4</v>
      </c>
      <c r="R3" s="10"/>
    </row>
    <row r="4" spans="1:21" ht="54.75" hidden="1" customHeight="1">
      <c r="C4" s="80"/>
      <c r="D4" s="26"/>
      <c r="E4" s="26"/>
      <c r="F4" s="27" t="s">
        <v>90</v>
      </c>
      <c r="G4" s="27" t="s">
        <v>91</v>
      </c>
      <c r="H4" s="27" t="s">
        <v>92</v>
      </c>
      <c r="I4" s="27" t="s">
        <v>93</v>
      </c>
      <c r="J4" s="27" t="s">
        <v>94</v>
      </c>
      <c r="K4" s="28"/>
      <c r="L4" s="81"/>
      <c r="R4" s="10"/>
    </row>
    <row r="5" spans="1:21" s="16" customFormat="1" ht="28.9" customHeight="1">
      <c r="A5" s="11"/>
      <c r="B5" s="12"/>
      <c r="C5" s="82">
        <v>1</v>
      </c>
      <c r="D5" s="29" t="s">
        <v>5</v>
      </c>
      <c r="E5" s="30"/>
      <c r="F5" s="31"/>
      <c r="G5" s="31"/>
      <c r="H5" s="31"/>
      <c r="I5" s="31"/>
      <c r="J5" s="31"/>
      <c r="K5" s="32"/>
      <c r="L5" s="83" t="e">
        <f>SUM(L6:L10)</f>
        <v>#REF!</v>
      </c>
      <c r="M5" s="13"/>
      <c r="N5" s="8"/>
      <c r="O5" s="14"/>
      <c r="P5" s="15"/>
      <c r="Q5" s="15"/>
      <c r="R5" s="15"/>
      <c r="S5" s="15"/>
      <c r="T5" s="15"/>
      <c r="U5" s="15"/>
    </row>
    <row r="6" spans="1:21" s="19" customFormat="1" ht="33.6" customHeight="1">
      <c r="A6" s="17"/>
      <c r="B6" s="18"/>
      <c r="C6" s="84" t="s">
        <v>6</v>
      </c>
      <c r="D6" s="34" t="s">
        <v>7</v>
      </c>
      <c r="E6" s="35" t="s">
        <v>8</v>
      </c>
      <c r="F6" s="36">
        <v>92.57</v>
      </c>
      <c r="G6" s="36"/>
      <c r="H6" s="36"/>
      <c r="I6" s="36"/>
      <c r="J6" s="36">
        <f>+F6+G6+H6+I6</f>
        <v>92.57</v>
      </c>
      <c r="K6" s="37" t="e">
        <f>+#REF!</f>
        <v>#REF!</v>
      </c>
      <c r="L6" s="85" t="e">
        <f>+K6*J6</f>
        <v>#REF!</v>
      </c>
      <c r="M6" s="13"/>
      <c r="N6" s="8"/>
      <c r="O6" s="17"/>
    </row>
    <row r="7" spans="1:21" s="19" customFormat="1" ht="22.15" customHeight="1">
      <c r="A7" s="17"/>
      <c r="B7" s="18"/>
      <c r="C7" s="84" t="s">
        <v>9</v>
      </c>
      <c r="D7" s="34" t="s">
        <v>10</v>
      </c>
      <c r="E7" s="35" t="s">
        <v>11</v>
      </c>
      <c r="F7" s="36">
        <v>291.75</v>
      </c>
      <c r="G7" s="36"/>
      <c r="H7" s="36"/>
      <c r="I7" s="36"/>
      <c r="J7" s="36">
        <f t="shared" ref="J7:J10" si="0">+F7+G7+H7+I7</f>
        <v>291.75</v>
      </c>
      <c r="K7" s="37" t="e">
        <f>+#REF!</f>
        <v>#REF!</v>
      </c>
      <c r="L7" s="85" t="e">
        <f t="shared" ref="L7:L10" si="1">+K7*J7</f>
        <v>#REF!</v>
      </c>
      <c r="M7" s="13"/>
      <c r="N7" s="8"/>
      <c r="O7" s="17"/>
    </row>
    <row r="8" spans="1:21">
      <c r="C8" s="116" t="s">
        <v>12</v>
      </c>
      <c r="D8" s="117" t="s">
        <v>13</v>
      </c>
      <c r="E8" s="118" t="s">
        <v>14</v>
      </c>
      <c r="F8" s="119">
        <v>5</v>
      </c>
      <c r="G8" s="119"/>
      <c r="H8" s="119"/>
      <c r="I8" s="119"/>
      <c r="J8" s="120">
        <f t="shared" si="0"/>
        <v>5</v>
      </c>
      <c r="K8" s="121">
        <f>+'[1]APUS CAP 1'!G87</f>
        <v>10046010</v>
      </c>
      <c r="L8" s="122">
        <f t="shared" si="1"/>
        <v>50230050</v>
      </c>
      <c r="M8" s="13"/>
      <c r="N8" s="20"/>
      <c r="O8" s="1"/>
      <c r="P8" s="1"/>
      <c r="Q8" s="1"/>
      <c r="R8" s="1"/>
      <c r="S8" s="1"/>
      <c r="T8" s="1"/>
      <c r="U8" s="1"/>
    </row>
    <row r="9" spans="1:21">
      <c r="C9" s="84" t="s">
        <v>15</v>
      </c>
      <c r="D9" s="38" t="s">
        <v>16</v>
      </c>
      <c r="E9" s="33" t="s">
        <v>17</v>
      </c>
      <c r="F9" s="39">
        <f>72.77*1.25</f>
        <v>90.962499999999991</v>
      </c>
      <c r="G9" s="39"/>
      <c r="H9" s="39"/>
      <c r="I9" s="39"/>
      <c r="J9" s="36">
        <f t="shared" si="0"/>
        <v>90.962499999999991</v>
      </c>
      <c r="K9" s="40">
        <f>+'[1]APUS CAP 1'!G112</f>
        <v>140239.96</v>
      </c>
      <c r="L9" s="85">
        <f t="shared" si="1"/>
        <v>12756577.361499999</v>
      </c>
      <c r="M9" s="13"/>
      <c r="O9" s="1"/>
      <c r="P9" s="1"/>
      <c r="Q9" s="1"/>
      <c r="R9" s="1"/>
      <c r="S9" s="1"/>
      <c r="T9" s="1"/>
      <c r="U9" s="1"/>
    </row>
    <row r="10" spans="1:21" ht="35.450000000000003" customHeight="1">
      <c r="C10" s="84" t="s">
        <v>18</v>
      </c>
      <c r="D10" s="38" t="s">
        <v>19</v>
      </c>
      <c r="E10" s="33" t="s">
        <v>11</v>
      </c>
      <c r="F10" s="36">
        <v>200</v>
      </c>
      <c r="G10" s="36"/>
      <c r="H10" s="36"/>
      <c r="I10" s="36"/>
      <c r="J10" s="36">
        <f t="shared" si="0"/>
        <v>200</v>
      </c>
      <c r="K10" s="40">
        <f>+'[1]APUS CAP 1'!G135</f>
        <v>42414.8</v>
      </c>
      <c r="L10" s="85">
        <f t="shared" si="1"/>
        <v>8482960</v>
      </c>
      <c r="M10" s="13"/>
      <c r="O10" s="1"/>
      <c r="P10" s="1"/>
      <c r="Q10" s="1"/>
      <c r="R10" s="1"/>
      <c r="S10" s="1"/>
      <c r="T10" s="1"/>
      <c r="U10" s="1"/>
    </row>
    <row r="11" spans="1:21" ht="34.15" customHeight="1">
      <c r="C11" s="86">
        <v>2</v>
      </c>
      <c r="D11" s="41" t="s">
        <v>20</v>
      </c>
      <c r="E11" s="42"/>
      <c r="F11" s="43"/>
      <c r="G11" s="43"/>
      <c r="H11" s="43"/>
      <c r="I11" s="43"/>
      <c r="J11" s="43"/>
      <c r="K11" s="44"/>
      <c r="L11" s="87">
        <f>SUM(L12:L16)</f>
        <v>62186110.446600005</v>
      </c>
      <c r="M11" s="21"/>
    </row>
    <row r="12" spans="1:21">
      <c r="C12" s="84" t="s">
        <v>21</v>
      </c>
      <c r="D12" s="38" t="s">
        <v>22</v>
      </c>
      <c r="E12" s="45" t="s">
        <v>17</v>
      </c>
      <c r="F12" s="36">
        <f>(291.75*0.3)*1.4</f>
        <v>122.53499999999998</v>
      </c>
      <c r="G12" s="36"/>
      <c r="H12" s="36"/>
      <c r="I12" s="36"/>
      <c r="J12" s="36"/>
      <c r="K12" s="37">
        <f>+'[1]APU CAP 2'!$G$28</f>
        <v>66589.8</v>
      </c>
      <c r="L12" s="85">
        <f t="shared" ref="L12:L16" si="2">+K12*F12</f>
        <v>8159581.1429999992</v>
      </c>
      <c r="M12" s="22"/>
    </row>
    <row r="13" spans="1:21">
      <c r="C13" s="84" t="s">
        <v>23</v>
      </c>
      <c r="D13" s="38" t="s">
        <v>24</v>
      </c>
      <c r="E13" s="45" t="s">
        <v>17</v>
      </c>
      <c r="F13" s="36">
        <v>462.37199999999996</v>
      </c>
      <c r="G13" s="36"/>
      <c r="H13" s="36"/>
      <c r="I13" s="36"/>
      <c r="J13" s="36"/>
      <c r="K13" s="37">
        <f>+'[1]APU CAP 2'!$G$50</f>
        <v>54089.8</v>
      </c>
      <c r="L13" s="85">
        <f t="shared" si="2"/>
        <v>25009609.005599998</v>
      </c>
      <c r="M13" s="13"/>
    </row>
    <row r="14" spans="1:21">
      <c r="C14" s="84" t="s">
        <v>25</v>
      </c>
      <c r="D14" s="38" t="s">
        <v>26</v>
      </c>
      <c r="E14" s="45" t="s">
        <v>17</v>
      </c>
      <c r="F14" s="36">
        <f>(291.75*0.2)*1.4</f>
        <v>81.69</v>
      </c>
      <c r="G14" s="36"/>
      <c r="H14" s="36"/>
      <c r="I14" s="36"/>
      <c r="J14" s="36"/>
      <c r="K14" s="37">
        <f>+'[1]APU CAP 2'!$G$74</f>
        <v>226518</v>
      </c>
      <c r="L14" s="85">
        <f t="shared" si="2"/>
        <v>18504255.419999998</v>
      </c>
      <c r="M14" s="22"/>
    </row>
    <row r="15" spans="1:21">
      <c r="C15" s="84" t="s">
        <v>27</v>
      </c>
      <c r="D15" s="38" t="s">
        <v>28</v>
      </c>
      <c r="E15" s="45" t="s">
        <v>17</v>
      </c>
      <c r="F15" s="36">
        <f>(291.75*0.1)*1.2</f>
        <v>35.01</v>
      </c>
      <c r="G15" s="36"/>
      <c r="H15" s="36"/>
      <c r="I15" s="36"/>
      <c r="J15" s="36"/>
      <c r="K15" s="37">
        <f>+'[1]APU CAP 2'!$G$97</f>
        <v>99939.8</v>
      </c>
      <c r="L15" s="85">
        <f t="shared" si="2"/>
        <v>3498892.398</v>
      </c>
      <c r="M15" s="22"/>
    </row>
    <row r="16" spans="1:21">
      <c r="C16" s="84" t="s">
        <v>29</v>
      </c>
      <c r="D16" s="38" t="s">
        <v>30</v>
      </c>
      <c r="E16" s="45" t="s">
        <v>11</v>
      </c>
      <c r="F16" s="36">
        <v>416</v>
      </c>
      <c r="G16" s="36"/>
      <c r="H16" s="36"/>
      <c r="I16" s="36"/>
      <c r="J16" s="36"/>
      <c r="K16" s="37">
        <f>+'[1]APU CAP 2'!G119</f>
        <v>16860.030000000002</v>
      </c>
      <c r="L16" s="85">
        <f t="shared" si="2"/>
        <v>7013772.4800000014</v>
      </c>
      <c r="M16" s="22"/>
    </row>
    <row r="17" spans="3:13" ht="21" customHeight="1">
      <c r="C17" s="88">
        <v>3</v>
      </c>
      <c r="D17" s="47" t="s">
        <v>31</v>
      </c>
      <c r="E17" s="46"/>
      <c r="F17" s="48"/>
      <c r="G17" s="48"/>
      <c r="H17" s="48"/>
      <c r="I17" s="48"/>
      <c r="J17" s="48"/>
      <c r="K17" s="49"/>
      <c r="L17" s="89">
        <f>+SUM(L18:L40)</f>
        <v>250940931.16331372</v>
      </c>
      <c r="M17" s="13"/>
    </row>
    <row r="18" spans="3:13" ht="16.149999999999999" customHeight="1">
      <c r="C18" s="90" t="s">
        <v>32</v>
      </c>
      <c r="D18" s="51" t="s">
        <v>33</v>
      </c>
      <c r="E18" s="45" t="s">
        <v>8</v>
      </c>
      <c r="F18" s="36">
        <v>205.22</v>
      </c>
      <c r="G18" s="36"/>
      <c r="H18" s="36"/>
      <c r="I18" s="36"/>
      <c r="J18" s="36"/>
      <c r="K18" s="37">
        <f>+'[1]APU CAP 3'!$G$33</f>
        <v>131436</v>
      </c>
      <c r="L18" s="85">
        <f>+K18*F18</f>
        <v>26973295.919999998</v>
      </c>
    </row>
    <row r="19" spans="3:13">
      <c r="C19" s="91" t="s">
        <v>34</v>
      </c>
      <c r="D19" s="38" t="s">
        <v>35</v>
      </c>
      <c r="E19" s="45" t="s">
        <v>11</v>
      </c>
      <c r="F19" s="36">
        <f>187.21*1.2</f>
        <v>224.65200000000002</v>
      </c>
      <c r="G19" s="36"/>
      <c r="H19" s="36"/>
      <c r="I19" s="36"/>
      <c r="J19" s="36"/>
      <c r="K19" s="37">
        <f>+'[1]APU CAP 3'!G58</f>
        <v>217747.09489583335</v>
      </c>
      <c r="L19" s="85">
        <f>+K19*F19</f>
        <v>48917320.362538755</v>
      </c>
    </row>
    <row r="20" spans="3:13">
      <c r="C20" s="91" t="s">
        <v>36</v>
      </c>
      <c r="D20" s="38" t="s">
        <v>37</v>
      </c>
      <c r="E20" s="45" t="s">
        <v>11</v>
      </c>
      <c r="F20" s="36">
        <v>187.21</v>
      </c>
      <c r="G20" s="36"/>
      <c r="H20" s="36"/>
      <c r="I20" s="36"/>
      <c r="J20" s="36"/>
      <c r="K20" s="37">
        <f>+'[1]APU CAP 3'!G83</f>
        <v>222260</v>
      </c>
      <c r="L20" s="85">
        <f>+K20*F20</f>
        <v>41609294.600000001</v>
      </c>
    </row>
    <row r="21" spans="3:13">
      <c r="C21" s="91" t="s">
        <v>38</v>
      </c>
      <c r="D21" s="38" t="s">
        <v>39</v>
      </c>
      <c r="E21" s="45" t="s">
        <v>11</v>
      </c>
      <c r="F21" s="36">
        <v>7.21</v>
      </c>
      <c r="G21" s="36"/>
      <c r="H21" s="36"/>
      <c r="I21" s="36"/>
      <c r="J21" s="36"/>
      <c r="K21" s="37">
        <f>+'[1]APU CAP 3'!G113</f>
        <v>178667</v>
      </c>
      <c r="L21" s="85">
        <f t="shared" ref="L21:L28" si="3">+K21*F21</f>
        <v>1288189.07</v>
      </c>
    </row>
    <row r="22" spans="3:13">
      <c r="C22" s="91" t="s">
        <v>40</v>
      </c>
      <c r="D22" s="38" t="s">
        <v>41</v>
      </c>
      <c r="E22" s="45" t="s">
        <v>11</v>
      </c>
      <c r="F22" s="36">
        <v>48.08</v>
      </c>
      <c r="G22" s="36"/>
      <c r="H22" s="36"/>
      <c r="I22" s="36"/>
      <c r="J22" s="36"/>
      <c r="K22" s="37">
        <f>+'[1]APU CAP 3'!G137</f>
        <v>139679</v>
      </c>
      <c r="L22" s="85">
        <f t="shared" si="3"/>
        <v>6715766.3199999994</v>
      </c>
    </row>
    <row r="23" spans="3:13">
      <c r="C23" s="91" t="s">
        <v>42</v>
      </c>
      <c r="D23" s="38" t="s">
        <v>43</v>
      </c>
      <c r="E23" s="45" t="s">
        <v>11</v>
      </c>
      <c r="F23" s="36">
        <v>48.08</v>
      </c>
      <c r="G23" s="36"/>
      <c r="H23" s="36"/>
      <c r="I23" s="36"/>
      <c r="J23" s="36"/>
      <c r="K23" s="37">
        <f>+'[1]APU CAP 3'!G161</f>
        <v>139679</v>
      </c>
      <c r="L23" s="85">
        <f t="shared" si="3"/>
        <v>6715766.3199999994</v>
      </c>
    </row>
    <row r="24" spans="3:13">
      <c r="C24" s="91" t="s">
        <v>44</v>
      </c>
      <c r="D24" s="38" t="s">
        <v>45</v>
      </c>
      <c r="E24" s="45" t="s">
        <v>11</v>
      </c>
      <c r="F24" s="36">
        <f>10.32+(10.66*2)+(1.3*1.2)+(1.76*1.2)</f>
        <v>35.312000000000005</v>
      </c>
      <c r="G24" s="36"/>
      <c r="H24" s="36"/>
      <c r="I24" s="36"/>
      <c r="J24" s="36"/>
      <c r="K24" s="37">
        <f>+'[1]APU CAP 3'!G185</f>
        <v>197447</v>
      </c>
      <c r="L24" s="85">
        <f t="shared" si="3"/>
        <v>6972248.4640000006</v>
      </c>
    </row>
    <row r="25" spans="3:13">
      <c r="C25" s="91" t="s">
        <v>46</v>
      </c>
      <c r="D25" s="38" t="s">
        <v>47</v>
      </c>
      <c r="E25" s="45" t="s">
        <v>11</v>
      </c>
      <c r="F25" s="36">
        <f>(1.43+1.48)+(0.66*2)</f>
        <v>4.2300000000000004</v>
      </c>
      <c r="G25" s="36"/>
      <c r="H25" s="36"/>
      <c r="I25" s="36"/>
      <c r="J25" s="36"/>
      <c r="K25" s="37">
        <f>+'[1]APU CAP 3'!G209</f>
        <v>90797</v>
      </c>
      <c r="L25" s="85">
        <f t="shared" si="3"/>
        <v>384071.31000000006</v>
      </c>
    </row>
    <row r="26" spans="3:13">
      <c r="C26" s="91" t="s">
        <v>48</v>
      </c>
      <c r="D26" s="38" t="s">
        <v>49</v>
      </c>
      <c r="E26" s="45" t="s">
        <v>17</v>
      </c>
      <c r="F26" s="36">
        <v>4.26</v>
      </c>
      <c r="G26" s="36"/>
      <c r="H26" s="36"/>
      <c r="I26" s="36"/>
      <c r="J26" s="36"/>
      <c r="K26" s="37">
        <f>+'[1]APU CAP 3'!G233</f>
        <v>1426350</v>
      </c>
      <c r="L26" s="85">
        <f t="shared" si="3"/>
        <v>6076251</v>
      </c>
    </row>
    <row r="27" spans="3:13">
      <c r="C27" s="91" t="s">
        <v>50</v>
      </c>
      <c r="D27" s="38" t="s">
        <v>51</v>
      </c>
      <c r="E27" s="45" t="s">
        <v>52</v>
      </c>
      <c r="F27" s="36">
        <v>1500</v>
      </c>
      <c r="G27" s="36"/>
      <c r="H27" s="36"/>
      <c r="I27" s="36"/>
      <c r="J27" s="36"/>
      <c r="K27" s="37">
        <f>+'[1]APU CAP 3'!G257</f>
        <v>8784</v>
      </c>
      <c r="L27" s="85">
        <f t="shared" si="3"/>
        <v>13176000</v>
      </c>
    </row>
    <row r="28" spans="3:13" ht="30">
      <c r="C28" s="91" t="s">
        <v>53</v>
      </c>
      <c r="D28" s="38" t="s">
        <v>54</v>
      </c>
      <c r="E28" s="45" t="s">
        <v>8</v>
      </c>
      <c r="F28" s="36">
        <v>35.64</v>
      </c>
      <c r="G28" s="36"/>
      <c r="H28" s="36"/>
      <c r="I28" s="36"/>
      <c r="J28" s="36"/>
      <c r="K28" s="37">
        <f>+'[1]APU CAP 3'!G281</f>
        <v>554648</v>
      </c>
      <c r="L28" s="85">
        <f t="shared" si="3"/>
        <v>19767654.719999999</v>
      </c>
    </row>
    <row r="29" spans="3:13">
      <c r="C29" s="91"/>
      <c r="D29" s="38"/>
      <c r="E29" s="45"/>
      <c r="F29" s="36"/>
      <c r="G29" s="36"/>
      <c r="H29" s="36"/>
      <c r="I29" s="36"/>
      <c r="J29" s="36"/>
      <c r="K29" s="37"/>
      <c r="L29" s="85"/>
    </row>
    <row r="30" spans="3:13" ht="25.15" customHeight="1">
      <c r="C30" s="88"/>
      <c r="D30" s="47" t="s">
        <v>55</v>
      </c>
      <c r="E30" s="46"/>
      <c r="F30" s="48"/>
      <c r="G30" s="48"/>
      <c r="H30" s="48"/>
      <c r="I30" s="48"/>
      <c r="J30" s="48"/>
      <c r="K30" s="49"/>
      <c r="L30" s="89"/>
    </row>
    <row r="31" spans="3:13" ht="40.15" customHeight="1">
      <c r="C31" s="84" t="s">
        <v>56</v>
      </c>
      <c r="D31" s="38" t="s">
        <v>57</v>
      </c>
      <c r="E31" s="45" t="s">
        <v>2</v>
      </c>
      <c r="F31" s="36">
        <v>1</v>
      </c>
      <c r="G31" s="36"/>
      <c r="H31" s="36"/>
      <c r="I31" s="36"/>
      <c r="J31" s="36"/>
      <c r="K31" s="37">
        <f>+'[1]APU CAP 3'!G306</f>
        <v>4255615.5999999996</v>
      </c>
      <c r="L31" s="85">
        <f t="shared" ref="L31:L39" si="4">+K31*F31</f>
        <v>4255615.5999999996</v>
      </c>
    </row>
    <row r="32" spans="3:13" ht="30">
      <c r="C32" s="84" t="s">
        <v>58</v>
      </c>
      <c r="D32" s="38" t="s">
        <v>59</v>
      </c>
      <c r="E32" s="45" t="s">
        <v>2</v>
      </c>
      <c r="F32" s="36">
        <v>1</v>
      </c>
      <c r="G32" s="36"/>
      <c r="H32" s="36"/>
      <c r="I32" s="36"/>
      <c r="J32" s="36"/>
      <c r="K32" s="37">
        <f>+'[1]APU CAP 3'!G330</f>
        <v>5633607.5999999996</v>
      </c>
      <c r="L32" s="85">
        <f t="shared" si="4"/>
        <v>5633607.5999999996</v>
      </c>
    </row>
    <row r="33" spans="3:25" ht="30">
      <c r="C33" s="84" t="s">
        <v>60</v>
      </c>
      <c r="D33" s="38" t="s">
        <v>61</v>
      </c>
      <c r="E33" s="45" t="s">
        <v>2</v>
      </c>
      <c r="F33" s="36">
        <v>1</v>
      </c>
      <c r="G33" s="36"/>
      <c r="H33" s="36"/>
      <c r="I33" s="36"/>
      <c r="J33" s="36"/>
      <c r="K33" s="37">
        <f>+'[1]APU CAP 3'!G354</f>
        <v>6067518.5999999996</v>
      </c>
      <c r="L33" s="85">
        <f t="shared" si="4"/>
        <v>6067518.5999999996</v>
      </c>
    </row>
    <row r="34" spans="3:25" ht="19.899999999999999" customHeight="1">
      <c r="C34" s="84"/>
      <c r="D34" s="38"/>
      <c r="E34" s="45"/>
      <c r="F34" s="36"/>
      <c r="G34" s="36"/>
      <c r="H34" s="36"/>
      <c r="I34" s="36"/>
      <c r="J34" s="36"/>
      <c r="K34" s="37"/>
      <c r="L34" s="85"/>
    </row>
    <row r="35" spans="3:25" ht="20.45" customHeight="1">
      <c r="C35" s="88"/>
      <c r="D35" s="47" t="s">
        <v>62</v>
      </c>
      <c r="E35" s="46"/>
      <c r="F35" s="48"/>
      <c r="G35" s="48"/>
      <c r="H35" s="48"/>
      <c r="I35" s="48"/>
      <c r="J35" s="48"/>
      <c r="K35" s="49"/>
      <c r="L35" s="89"/>
    </row>
    <row r="36" spans="3:25" ht="19.149999999999999" customHeight="1">
      <c r="C36" s="84" t="s">
        <v>63</v>
      </c>
      <c r="D36" s="38" t="s">
        <v>64</v>
      </c>
      <c r="E36" s="45" t="s">
        <v>65</v>
      </c>
      <c r="F36" s="36">
        <v>1</v>
      </c>
      <c r="G36" s="36"/>
      <c r="H36" s="36"/>
      <c r="I36" s="36"/>
      <c r="J36" s="36"/>
      <c r="K36" s="37">
        <f>+'[1]APU CAP 3'!G378</f>
        <v>9552270.8000000007</v>
      </c>
      <c r="L36" s="85">
        <f t="shared" si="4"/>
        <v>9552270.8000000007</v>
      </c>
      <c r="M36" s="13"/>
    </row>
    <row r="37" spans="3:25" ht="32.450000000000003" customHeight="1">
      <c r="C37" s="90" t="s">
        <v>66</v>
      </c>
      <c r="D37" s="34" t="s">
        <v>67</v>
      </c>
      <c r="E37" s="45" t="s">
        <v>65</v>
      </c>
      <c r="F37" s="36">
        <v>1</v>
      </c>
      <c r="G37" s="36"/>
      <c r="H37" s="36"/>
      <c r="I37" s="36"/>
      <c r="J37" s="36"/>
      <c r="K37" s="37">
        <f>+'[1]APU CAP 3'!G402</f>
        <v>11714180.199999999</v>
      </c>
      <c r="L37" s="85">
        <f t="shared" si="4"/>
        <v>11714180.199999999</v>
      </c>
      <c r="M37" s="13"/>
    </row>
    <row r="38" spans="3:25" ht="22.9" customHeight="1">
      <c r="C38" s="90" t="s">
        <v>68</v>
      </c>
      <c r="D38" s="34" t="s">
        <v>69</v>
      </c>
      <c r="E38" s="45" t="s">
        <v>11</v>
      </c>
      <c r="F38" s="36">
        <f>11.04+24.57+10.3</f>
        <v>45.91</v>
      </c>
      <c r="G38" s="36"/>
      <c r="H38" s="36"/>
      <c r="I38" s="36"/>
      <c r="J38" s="36"/>
      <c r="K38" s="37">
        <f>+'[1]APU CAP 3'!G428</f>
        <v>395438.20250000001</v>
      </c>
      <c r="L38" s="85">
        <f t="shared" si="4"/>
        <v>18154567.876775</v>
      </c>
      <c r="M38" s="13"/>
    </row>
    <row r="39" spans="3:25" ht="22.9" customHeight="1">
      <c r="C39" s="90" t="s">
        <v>70</v>
      </c>
      <c r="D39" s="34" t="s">
        <v>71</v>
      </c>
      <c r="E39" s="45" t="s">
        <v>65</v>
      </c>
      <c r="F39" s="36">
        <v>1</v>
      </c>
      <c r="G39" s="36"/>
      <c r="H39" s="36"/>
      <c r="I39" s="36"/>
      <c r="J39" s="36"/>
      <c r="K39" s="37">
        <v>10500000</v>
      </c>
      <c r="L39" s="85">
        <f t="shared" si="4"/>
        <v>10500000</v>
      </c>
      <c r="M39" s="13"/>
    </row>
    <row r="40" spans="3:25">
      <c r="C40" s="90" t="s">
        <v>72</v>
      </c>
      <c r="D40" s="52" t="s">
        <v>73</v>
      </c>
      <c r="E40" s="35" t="s">
        <v>65</v>
      </c>
      <c r="F40" s="36">
        <v>1</v>
      </c>
      <c r="G40" s="36"/>
      <c r="H40" s="36"/>
      <c r="I40" s="36"/>
      <c r="J40" s="36"/>
      <c r="K40" s="37">
        <v>6092040</v>
      </c>
      <c r="L40" s="85">
        <f>+'[1]APU CAP 3'!G453</f>
        <v>6467312.4000000004</v>
      </c>
      <c r="M40" s="13"/>
    </row>
    <row r="41" spans="3:25">
      <c r="C41" s="90"/>
      <c r="D41" s="52"/>
      <c r="E41" s="35"/>
      <c r="F41" s="36"/>
      <c r="G41" s="36"/>
      <c r="H41" s="36"/>
      <c r="I41" s="36"/>
      <c r="J41" s="36"/>
      <c r="K41" s="37"/>
      <c r="L41" s="85"/>
      <c r="M41" s="13"/>
    </row>
    <row r="42" spans="3:25" ht="32.25" customHeight="1">
      <c r="C42" s="92"/>
      <c r="D42" s="53" t="s">
        <v>74</v>
      </c>
      <c r="E42" s="54"/>
      <c r="F42" s="55"/>
      <c r="G42" s="55"/>
      <c r="H42" s="55"/>
      <c r="I42" s="55"/>
      <c r="J42" s="55"/>
      <c r="K42" s="56"/>
      <c r="L42" s="93">
        <f>SUM(L43:L44)</f>
        <v>350000000</v>
      </c>
    </row>
    <row r="43" spans="3:25">
      <c r="C43" s="94"/>
      <c r="D43" s="38" t="s">
        <v>75</v>
      </c>
      <c r="E43" s="35" t="s">
        <v>65</v>
      </c>
      <c r="F43" s="57">
        <v>1</v>
      </c>
      <c r="G43" s="57"/>
      <c r="H43" s="57"/>
      <c r="I43" s="57"/>
      <c r="J43" s="57"/>
      <c r="K43" s="58">
        <v>350000000</v>
      </c>
      <c r="L43" s="85">
        <f t="shared" ref="L43" si="5">+K43*F43</f>
        <v>350000000</v>
      </c>
      <c r="M43" s="13"/>
    </row>
    <row r="44" spans="3:25" ht="25.9" customHeight="1">
      <c r="C44" s="90"/>
      <c r="D44" s="38"/>
      <c r="E44" s="35"/>
      <c r="F44" s="59"/>
      <c r="G44" s="59"/>
      <c r="H44" s="59"/>
      <c r="I44" s="59"/>
      <c r="J44" s="59"/>
      <c r="K44" s="58"/>
      <c r="L44" s="85"/>
      <c r="M44" s="13"/>
    </row>
    <row r="45" spans="3:25" ht="21" customHeight="1">
      <c r="C45" s="95"/>
      <c r="D45" s="60" t="s">
        <v>76</v>
      </c>
      <c r="E45" s="61"/>
      <c r="F45" s="62"/>
      <c r="G45" s="62"/>
      <c r="H45" s="62"/>
      <c r="I45" s="62"/>
      <c r="J45" s="62"/>
      <c r="K45" s="63"/>
      <c r="L45" s="96">
        <f>SUM(L46:L46)</f>
        <v>150000000</v>
      </c>
      <c r="M45" s="13"/>
    </row>
    <row r="46" spans="3:25" collapsed="1">
      <c r="C46" s="90"/>
      <c r="D46" s="38" t="s">
        <v>77</v>
      </c>
      <c r="E46" s="35" t="s">
        <v>65</v>
      </c>
      <c r="F46" s="36">
        <v>1</v>
      </c>
      <c r="G46" s="36"/>
      <c r="H46" s="36"/>
      <c r="I46" s="36"/>
      <c r="J46" s="36"/>
      <c r="K46" s="58">
        <v>150000000</v>
      </c>
      <c r="L46" s="85">
        <f t="shared" ref="L46" si="6">+K46*F46</f>
        <v>150000000</v>
      </c>
      <c r="M46" s="13"/>
      <c r="O46" s="8"/>
      <c r="P46" s="8"/>
      <c r="Q46" s="8"/>
      <c r="R46" s="8"/>
      <c r="V46" s="9"/>
      <c r="W46" s="9"/>
      <c r="X46" s="9"/>
      <c r="Y46" s="9"/>
    </row>
    <row r="47" spans="3:25">
      <c r="C47" s="90"/>
      <c r="D47" s="38"/>
      <c r="E47" s="35"/>
      <c r="F47" s="59"/>
      <c r="G47" s="59"/>
      <c r="H47" s="59"/>
      <c r="I47" s="59"/>
      <c r="J47" s="59"/>
      <c r="K47" s="58"/>
      <c r="L47" s="85"/>
      <c r="M47" s="1"/>
      <c r="N47" s="1"/>
      <c r="P47" s="8"/>
      <c r="Q47" s="8"/>
    </row>
    <row r="48" spans="3:25" ht="18" customHeight="1">
      <c r="C48" s="97"/>
      <c r="D48" s="64"/>
      <c r="E48" s="64"/>
      <c r="F48" s="65"/>
      <c r="G48" s="65"/>
      <c r="H48" s="65"/>
      <c r="I48" s="65"/>
      <c r="J48" s="65"/>
      <c r="K48" s="66"/>
      <c r="L48" s="98">
        <v>350000000</v>
      </c>
      <c r="P48" s="8"/>
      <c r="Q48" s="8"/>
    </row>
    <row r="49" spans="3:21">
      <c r="C49" s="99"/>
      <c r="D49" s="67" t="s">
        <v>78</v>
      </c>
      <c r="E49" s="68"/>
      <c r="F49" s="69"/>
      <c r="G49" s="69"/>
      <c r="H49" s="69"/>
      <c r="I49" s="69"/>
      <c r="J49" s="69"/>
      <c r="K49" s="70"/>
      <c r="L49" s="98"/>
      <c r="P49" s="8"/>
      <c r="Q49" s="8"/>
      <c r="U49" s="1"/>
    </row>
    <row r="50" spans="3:21" ht="19.899999999999999" customHeight="1">
      <c r="C50" s="90"/>
      <c r="D50" s="52" t="s">
        <v>79</v>
      </c>
      <c r="E50" s="35" t="s">
        <v>65</v>
      </c>
      <c r="F50" s="50"/>
      <c r="G50" s="50"/>
      <c r="H50" s="50"/>
      <c r="I50" s="50"/>
      <c r="J50" s="50"/>
      <c r="K50" s="37">
        <v>129600000.00000001</v>
      </c>
      <c r="L50" s="85">
        <f>+K50*F50</f>
        <v>0</v>
      </c>
      <c r="O50" s="8"/>
      <c r="P50" s="8"/>
    </row>
    <row r="51" spans="3:21">
      <c r="C51" s="97" t="s">
        <v>80</v>
      </c>
      <c r="D51" s="64"/>
      <c r="E51" s="64"/>
      <c r="F51" s="65"/>
      <c r="G51" s="65"/>
      <c r="H51" s="65"/>
      <c r="I51" s="65"/>
      <c r="J51" s="65"/>
      <c r="K51" s="66"/>
      <c r="L51" s="98">
        <v>150000000</v>
      </c>
      <c r="O51" s="8"/>
      <c r="P51" s="8"/>
    </row>
    <row r="52" spans="3:21">
      <c r="C52" s="90"/>
      <c r="D52" s="52"/>
      <c r="E52" s="35"/>
      <c r="F52" s="50"/>
      <c r="G52" s="50"/>
      <c r="H52" s="50"/>
      <c r="I52" s="50"/>
      <c r="J52" s="50"/>
      <c r="K52" s="37"/>
      <c r="L52" s="85"/>
      <c r="O52" s="8"/>
      <c r="P52" s="8"/>
    </row>
    <row r="53" spans="3:21">
      <c r="C53" s="100"/>
      <c r="D53" s="231" t="s">
        <v>81</v>
      </c>
      <c r="E53" s="231"/>
      <c r="F53" s="231"/>
      <c r="G53" s="231"/>
      <c r="H53" s="231"/>
      <c r="I53" s="231"/>
      <c r="J53" s="231"/>
      <c r="K53" s="231"/>
      <c r="L53" s="101" t="e">
        <f>+L5+L11+L17+L42+L45</f>
        <v>#REF!</v>
      </c>
      <c r="M53" s="13"/>
    </row>
    <row r="54" spans="3:21">
      <c r="C54" s="100"/>
      <c r="D54" s="72"/>
      <c r="E54" s="26"/>
      <c r="F54" s="73"/>
      <c r="G54" s="73"/>
      <c r="H54" s="73"/>
      <c r="I54" s="73"/>
      <c r="J54" s="73"/>
      <c r="K54" s="37"/>
      <c r="L54" s="85"/>
    </row>
    <row r="55" spans="3:21">
      <c r="C55" s="100"/>
      <c r="D55" s="72"/>
      <c r="E55" s="26"/>
      <c r="F55" s="74">
        <v>0.3</v>
      </c>
      <c r="G55" s="74"/>
      <c r="H55" s="74"/>
      <c r="I55" s="74"/>
      <c r="J55" s="74"/>
      <c r="K55" s="75" t="s">
        <v>82</v>
      </c>
      <c r="L55" s="101" t="e">
        <f>+F55*$L$53</f>
        <v>#REF!</v>
      </c>
      <c r="M55" s="13"/>
    </row>
    <row r="56" spans="3:21">
      <c r="C56" s="100"/>
      <c r="D56" s="72"/>
      <c r="E56" s="26"/>
      <c r="F56" s="74">
        <v>0.03</v>
      </c>
      <c r="G56" s="74"/>
      <c r="H56" s="74"/>
      <c r="I56" s="74"/>
      <c r="J56" s="74"/>
      <c r="K56" s="75" t="s">
        <v>83</v>
      </c>
      <c r="L56" s="101" t="e">
        <f>+F56*$L$53</f>
        <v>#REF!</v>
      </c>
      <c r="M56" s="13"/>
    </row>
    <row r="57" spans="3:21">
      <c r="C57" s="100"/>
      <c r="D57" s="72"/>
      <c r="E57" s="26"/>
      <c r="F57" s="74">
        <v>0.05</v>
      </c>
      <c r="G57" s="74"/>
      <c r="H57" s="74"/>
      <c r="I57" s="74"/>
      <c r="J57" s="74"/>
      <c r="K57" s="75" t="s">
        <v>84</v>
      </c>
      <c r="L57" s="101" t="e">
        <f>+F57*$L$53</f>
        <v>#REF!</v>
      </c>
      <c r="M57" s="13"/>
    </row>
    <row r="58" spans="3:21" ht="18.600000000000001" customHeight="1">
      <c r="C58" s="232" t="s">
        <v>85</v>
      </c>
      <c r="D58" s="231"/>
      <c r="E58" s="231"/>
      <c r="F58" s="231"/>
      <c r="G58" s="231"/>
      <c r="H58" s="231"/>
      <c r="I58" s="231"/>
      <c r="J58" s="231"/>
      <c r="K58" s="231"/>
      <c r="L58" s="101" t="e">
        <f>+SUM(L53:L57)</f>
        <v>#REF!</v>
      </c>
      <c r="Q58" s="23"/>
    </row>
    <row r="59" spans="3:21" ht="35.25" customHeight="1">
      <c r="C59" s="102"/>
      <c r="D59" s="71"/>
      <c r="E59" s="71"/>
      <c r="F59" s="73"/>
      <c r="G59" s="73"/>
      <c r="H59" s="73"/>
      <c r="I59" s="73"/>
      <c r="J59" s="73"/>
      <c r="K59" s="71" t="s">
        <v>86</v>
      </c>
      <c r="L59" s="101">
        <v>35000000</v>
      </c>
    </row>
    <row r="60" spans="3:21" ht="20.25" customHeight="1">
      <c r="C60" s="103"/>
      <c r="D60" s="76"/>
      <c r="E60" s="76"/>
      <c r="F60" s="73"/>
      <c r="G60" s="73"/>
      <c r="H60" s="73"/>
      <c r="I60" s="73"/>
      <c r="J60" s="73"/>
      <c r="K60" s="77" t="s">
        <v>87</v>
      </c>
      <c r="L60" s="104">
        <v>45000000</v>
      </c>
    </row>
    <row r="61" spans="3:21" ht="22.9" customHeight="1">
      <c r="C61" s="105"/>
      <c r="D61" s="78"/>
      <c r="E61" s="78"/>
      <c r="F61" s="79"/>
      <c r="G61" s="79"/>
      <c r="H61" s="79"/>
      <c r="I61" s="79"/>
      <c r="J61" s="79"/>
      <c r="K61" s="77" t="s">
        <v>88</v>
      </c>
      <c r="L61" s="104">
        <v>50000000</v>
      </c>
    </row>
    <row r="62" spans="3:21" ht="36.6" customHeight="1" thickBot="1">
      <c r="C62" s="106"/>
      <c r="D62" s="107"/>
      <c r="E62" s="107"/>
      <c r="F62" s="108"/>
      <c r="G62" s="108"/>
      <c r="H62" s="108"/>
      <c r="I62" s="108"/>
      <c r="J62" s="108"/>
      <c r="K62" s="109" t="s">
        <v>89</v>
      </c>
      <c r="L62" s="110" t="e">
        <f>SUM(L58:L61)</f>
        <v>#REF!</v>
      </c>
      <c r="M62" s="13"/>
      <c r="N62" s="13"/>
      <c r="Q62" s="10"/>
    </row>
    <row r="63" spans="3:21" ht="19.5" customHeight="1">
      <c r="C63" s="233"/>
      <c r="D63" s="234"/>
      <c r="E63" s="234"/>
      <c r="F63" s="234"/>
      <c r="G63" s="234"/>
      <c r="H63" s="234"/>
      <c r="I63" s="234"/>
      <c r="J63" s="234"/>
      <c r="K63" s="234"/>
      <c r="L63" s="234"/>
    </row>
    <row r="64" spans="3:21" s="9" customFormat="1" ht="19.5" customHeight="1">
      <c r="F64" s="5"/>
      <c r="G64" s="5"/>
      <c r="H64" s="5"/>
      <c r="I64" s="5"/>
      <c r="J64" s="5"/>
      <c r="K64" s="24"/>
      <c r="L64" s="25"/>
      <c r="M64" s="8"/>
      <c r="N64" s="8"/>
    </row>
    <row r="65" spans="6:14" s="9" customFormat="1">
      <c r="F65" s="5"/>
      <c r="G65" s="5"/>
      <c r="H65" s="5"/>
      <c r="I65" s="5"/>
      <c r="J65" s="5"/>
      <c r="K65" s="24"/>
      <c r="L65" s="25"/>
      <c r="M65" s="8"/>
      <c r="N65" s="8"/>
    </row>
    <row r="66" spans="6:14" s="9" customFormat="1">
      <c r="F66" s="5"/>
      <c r="G66" s="5"/>
      <c r="H66" s="5"/>
      <c r="I66" s="5"/>
      <c r="J66" s="5"/>
      <c r="K66" s="24"/>
      <c r="L66" s="25"/>
      <c r="M66" s="8"/>
      <c r="N66" s="8"/>
    </row>
    <row r="67" spans="6:14" s="9" customFormat="1" ht="23.45" customHeight="1">
      <c r="F67" s="5"/>
      <c r="G67" s="5"/>
      <c r="H67" s="5"/>
      <c r="I67" s="5"/>
      <c r="J67" s="5"/>
      <c r="K67" s="24"/>
      <c r="L67" s="25"/>
      <c r="M67" s="8"/>
      <c r="N67" s="8"/>
    </row>
    <row r="68" spans="6:14" s="9" customFormat="1">
      <c r="F68" s="5"/>
      <c r="G68" s="5"/>
      <c r="H68" s="5"/>
      <c r="I68" s="5"/>
      <c r="J68" s="5"/>
      <c r="K68" s="24"/>
      <c r="L68" s="25"/>
      <c r="M68" s="8"/>
      <c r="N68" s="8"/>
    </row>
  </sheetData>
  <mergeCells count="4">
    <mergeCell ref="C2:L2"/>
    <mergeCell ref="D53:K53"/>
    <mergeCell ref="C58:K58"/>
    <mergeCell ref="C63:L6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2E6C7-951C-4D5E-B209-DB55DF5E1C35}">
  <dimension ref="A1"/>
  <sheetViews>
    <sheetView workbookViewId="0">
      <selection activeCell="E22" sqref="E22"/>
    </sheetView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PPTO</vt:lpstr>
      <vt:lpstr>PRESUPUESTO</vt:lpstr>
      <vt:lpstr>Hoja2</vt:lpstr>
      <vt:lpstr>PPTO!Área_de_impresión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CABARCAS</dc:creator>
  <cp:lastModifiedBy>user</cp:lastModifiedBy>
  <dcterms:created xsi:type="dcterms:W3CDTF">2026-06-17T13:53:18Z</dcterms:created>
  <dcterms:modified xsi:type="dcterms:W3CDTF">2026-07-02T21:23:03Z</dcterms:modified>
</cp:coreProperties>
</file>