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51696865c\Documents\nln\MigCol\2026 Contratación\UPS\"/>
    </mc:Choice>
  </mc:AlternateContent>
  <xr:revisionPtr revIDLastSave="0" documentId="13_ncr:1_{9BCDCF6E-9AD2-4BEA-A82F-D38116D06CDE}" xr6:coauthVersionLast="47" xr6:coauthVersionMax="47" xr10:uidLastSave="{00000000-0000-0000-0000-000000000000}"/>
  <bookViews>
    <workbookView xWindow="-120" yWindow="-120" windowWidth="29040" windowHeight="15720" xr2:uid="{60313ED6-3D0C-4F81-88AE-EC6930DB9F88}"/>
  </bookViews>
  <sheets>
    <sheet name="Hoja1" sheetId="1" r:id="rId1"/>
    <sheet name="Hoja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6" i="3" l="1"/>
  <c r="I56" i="1" l="1"/>
  <c r="I57" i="1"/>
  <c r="I58" i="1"/>
  <c r="I59" i="1"/>
  <c r="I60" i="1"/>
  <c r="I61" i="1"/>
  <c r="I62" i="1"/>
  <c r="I63" i="1"/>
  <c r="I64" i="1"/>
  <c r="I65" i="1"/>
  <c r="I66" i="1"/>
  <c r="I67" i="1"/>
  <c r="I68" i="1"/>
  <c r="I118" i="1" s="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55" i="1"/>
  <c r="I35" i="1"/>
  <c r="I36" i="1"/>
  <c r="I37" i="1"/>
  <c r="I38" i="1"/>
  <c r="I39" i="1"/>
  <c r="I40" i="1"/>
  <c r="I41" i="1"/>
  <c r="I42" i="1"/>
  <c r="I43" i="1"/>
  <c r="I44" i="1"/>
  <c r="I45" i="1"/>
  <c r="I52" i="1" s="1"/>
  <c r="I46" i="1"/>
  <c r="I47" i="1"/>
  <c r="I48" i="1"/>
  <c r="I49" i="1"/>
  <c r="I50" i="1"/>
  <c r="I51" i="1"/>
  <c r="I34" i="1"/>
  <c r="I30" i="1"/>
  <c r="I15" i="1"/>
  <c r="I16" i="1"/>
  <c r="I17" i="1"/>
  <c r="I18" i="1"/>
  <c r="I19" i="1"/>
  <c r="I20" i="1"/>
  <c r="I21" i="1"/>
  <c r="I22" i="1"/>
  <c r="I14" i="1"/>
  <c r="I23" i="1" s="1"/>
  <c r="I31" i="1"/>
  <c r="I27" i="1"/>
  <c r="J206" i="3"/>
  <c r="M194" i="3"/>
  <c r="N194" i="3"/>
  <c r="O194" i="3"/>
  <c r="M195" i="3"/>
  <c r="N195" i="3"/>
  <c r="O195" i="3"/>
  <c r="M196" i="3"/>
  <c r="N196" i="3"/>
  <c r="O196" i="3"/>
  <c r="M197" i="3"/>
  <c r="N197" i="3"/>
  <c r="O197" i="3"/>
  <c r="M198" i="3"/>
  <c r="N198" i="3"/>
  <c r="O198" i="3"/>
  <c r="M199" i="3"/>
  <c r="N199" i="3"/>
  <c r="O199" i="3"/>
  <c r="M200" i="3"/>
  <c r="N200" i="3"/>
  <c r="O200" i="3"/>
  <c r="M201" i="3"/>
  <c r="N201" i="3"/>
  <c r="O201" i="3"/>
  <c r="M202" i="3"/>
  <c r="N202" i="3"/>
  <c r="O202" i="3"/>
  <c r="M203" i="3"/>
  <c r="N203" i="3"/>
  <c r="O203" i="3"/>
  <c r="M204" i="3"/>
  <c r="N204" i="3"/>
  <c r="O204" i="3"/>
  <c r="M205" i="3"/>
  <c r="N205" i="3"/>
  <c r="O205" i="3"/>
  <c r="O193" i="3"/>
  <c r="N193" i="3"/>
  <c r="M193" i="3"/>
  <c r="M180" i="3"/>
  <c r="N180" i="3"/>
  <c r="O180" i="3"/>
  <c r="M181" i="3"/>
  <c r="N181" i="3"/>
  <c r="O181" i="3"/>
  <c r="M182" i="3"/>
  <c r="N182" i="3"/>
  <c r="O182" i="3"/>
  <c r="M183" i="3"/>
  <c r="N183" i="3"/>
  <c r="O183" i="3"/>
  <c r="M184" i="3"/>
  <c r="N184" i="3"/>
  <c r="O184" i="3"/>
  <c r="M185" i="3"/>
  <c r="N185" i="3"/>
  <c r="O185" i="3"/>
  <c r="M186" i="3"/>
  <c r="N186" i="3"/>
  <c r="O186" i="3"/>
  <c r="M187" i="3"/>
  <c r="N187" i="3"/>
  <c r="O187" i="3"/>
  <c r="M188" i="3"/>
  <c r="N188" i="3"/>
  <c r="O188" i="3"/>
  <c r="M189" i="3"/>
  <c r="N189" i="3"/>
  <c r="O189" i="3"/>
  <c r="M190" i="3"/>
  <c r="N190" i="3"/>
  <c r="O190" i="3"/>
  <c r="M191" i="3"/>
  <c r="N191" i="3"/>
  <c r="O191" i="3"/>
  <c r="O179" i="3"/>
  <c r="N179" i="3"/>
  <c r="M179" i="3"/>
  <c r="M164" i="3"/>
  <c r="N164" i="3"/>
  <c r="O164" i="3"/>
  <c r="M165" i="3"/>
  <c r="N165" i="3"/>
  <c r="O165" i="3"/>
  <c r="M166" i="3"/>
  <c r="N166" i="3"/>
  <c r="O166" i="3"/>
  <c r="M167" i="3"/>
  <c r="N167" i="3"/>
  <c r="O167" i="3"/>
  <c r="M168" i="3"/>
  <c r="N168" i="3"/>
  <c r="O168" i="3"/>
  <c r="M169" i="3"/>
  <c r="N169" i="3"/>
  <c r="O169" i="3"/>
  <c r="M170" i="3"/>
  <c r="N170" i="3"/>
  <c r="O170" i="3"/>
  <c r="M171" i="3"/>
  <c r="N171" i="3"/>
  <c r="O171" i="3"/>
  <c r="M172" i="3"/>
  <c r="N172" i="3"/>
  <c r="O172" i="3"/>
  <c r="M173" i="3"/>
  <c r="N173" i="3"/>
  <c r="O173" i="3"/>
  <c r="M174" i="3"/>
  <c r="N174" i="3"/>
  <c r="O174" i="3"/>
  <c r="M175" i="3"/>
  <c r="N175" i="3"/>
  <c r="O175" i="3"/>
  <c r="M176" i="3"/>
  <c r="N176" i="3"/>
  <c r="O176" i="3"/>
  <c r="M177" i="3"/>
  <c r="N177" i="3"/>
  <c r="O177" i="3"/>
  <c r="O163" i="3"/>
  <c r="N163" i="3"/>
  <c r="M163" i="3"/>
  <c r="M148" i="3"/>
  <c r="N148" i="3"/>
  <c r="O148" i="3"/>
  <c r="M149" i="3"/>
  <c r="N149" i="3"/>
  <c r="O149" i="3"/>
  <c r="M150" i="3"/>
  <c r="N150" i="3"/>
  <c r="O150" i="3"/>
  <c r="M151" i="3"/>
  <c r="N151" i="3"/>
  <c r="O151" i="3"/>
  <c r="M152" i="3"/>
  <c r="N152" i="3"/>
  <c r="O152" i="3"/>
  <c r="M153" i="3"/>
  <c r="N153" i="3"/>
  <c r="O153" i="3"/>
  <c r="M154" i="3"/>
  <c r="N154" i="3"/>
  <c r="O154" i="3"/>
  <c r="M155" i="3"/>
  <c r="N155" i="3"/>
  <c r="O155" i="3"/>
  <c r="M156" i="3"/>
  <c r="N156" i="3"/>
  <c r="O156" i="3"/>
  <c r="M157" i="3"/>
  <c r="N157" i="3"/>
  <c r="O157" i="3"/>
  <c r="M158" i="3"/>
  <c r="N158" i="3"/>
  <c r="O158" i="3"/>
  <c r="M159" i="3"/>
  <c r="N159" i="3"/>
  <c r="O159" i="3"/>
  <c r="M160" i="3"/>
  <c r="N160" i="3"/>
  <c r="O160" i="3"/>
  <c r="M161" i="3"/>
  <c r="N161" i="3"/>
  <c r="O161" i="3"/>
  <c r="O147" i="3"/>
  <c r="N147" i="3"/>
  <c r="M147" i="3"/>
  <c r="M132" i="3"/>
  <c r="N132" i="3"/>
  <c r="O132" i="3"/>
  <c r="M133" i="3"/>
  <c r="N133" i="3"/>
  <c r="O133" i="3"/>
  <c r="M134" i="3"/>
  <c r="N134" i="3"/>
  <c r="O134" i="3"/>
  <c r="M135" i="3"/>
  <c r="N135" i="3"/>
  <c r="O135" i="3"/>
  <c r="M136" i="3"/>
  <c r="N136" i="3"/>
  <c r="O136" i="3"/>
  <c r="M137" i="3"/>
  <c r="N137" i="3"/>
  <c r="O137" i="3"/>
  <c r="M138" i="3"/>
  <c r="N138" i="3"/>
  <c r="O138" i="3"/>
  <c r="M139" i="3"/>
  <c r="N139" i="3"/>
  <c r="O139" i="3"/>
  <c r="M140" i="3"/>
  <c r="N140" i="3"/>
  <c r="O140" i="3"/>
  <c r="M141" i="3"/>
  <c r="N141" i="3"/>
  <c r="O141" i="3"/>
  <c r="M142" i="3"/>
  <c r="N142" i="3"/>
  <c r="O142" i="3"/>
  <c r="M143" i="3"/>
  <c r="N143" i="3"/>
  <c r="O143" i="3"/>
  <c r="M144" i="3"/>
  <c r="N144" i="3"/>
  <c r="O144" i="3"/>
  <c r="M145" i="3"/>
  <c r="N145" i="3"/>
  <c r="O145" i="3"/>
  <c r="O131" i="3"/>
  <c r="N131" i="3"/>
  <c r="M131" i="3"/>
  <c r="M116" i="3"/>
  <c r="N116" i="3"/>
  <c r="O116" i="3"/>
  <c r="M117" i="3"/>
  <c r="N117" i="3"/>
  <c r="O117" i="3"/>
  <c r="M118" i="3"/>
  <c r="N118" i="3"/>
  <c r="O118" i="3"/>
  <c r="M119" i="3"/>
  <c r="N119" i="3"/>
  <c r="O119" i="3"/>
  <c r="M120" i="3"/>
  <c r="N120" i="3"/>
  <c r="O120" i="3"/>
  <c r="M121" i="3"/>
  <c r="N121" i="3"/>
  <c r="O121" i="3"/>
  <c r="M122" i="3"/>
  <c r="N122" i="3"/>
  <c r="O122" i="3"/>
  <c r="M123" i="3"/>
  <c r="N123" i="3"/>
  <c r="O123" i="3"/>
  <c r="M124" i="3"/>
  <c r="N124" i="3"/>
  <c r="O124" i="3"/>
  <c r="M125" i="3"/>
  <c r="N125" i="3"/>
  <c r="O125" i="3"/>
  <c r="M126" i="3"/>
  <c r="N126" i="3"/>
  <c r="O126" i="3"/>
  <c r="M127" i="3"/>
  <c r="N127" i="3"/>
  <c r="O127" i="3"/>
  <c r="M128" i="3"/>
  <c r="N128" i="3"/>
  <c r="O128" i="3"/>
  <c r="M129" i="3"/>
  <c r="N129" i="3"/>
  <c r="O129" i="3"/>
  <c r="O115" i="3"/>
  <c r="N115" i="3"/>
  <c r="M115" i="3"/>
  <c r="M100" i="3"/>
  <c r="N100" i="3"/>
  <c r="O100" i="3"/>
  <c r="M101" i="3"/>
  <c r="N101" i="3"/>
  <c r="O101" i="3"/>
  <c r="M102" i="3"/>
  <c r="N102" i="3"/>
  <c r="O102" i="3"/>
  <c r="M103" i="3"/>
  <c r="N103" i="3"/>
  <c r="O103" i="3"/>
  <c r="M104" i="3"/>
  <c r="N104" i="3"/>
  <c r="O104" i="3"/>
  <c r="M105" i="3"/>
  <c r="N105" i="3"/>
  <c r="O105" i="3"/>
  <c r="M106" i="3"/>
  <c r="N106" i="3"/>
  <c r="O106" i="3"/>
  <c r="M107" i="3"/>
  <c r="N107" i="3"/>
  <c r="O107" i="3"/>
  <c r="M108" i="3"/>
  <c r="N108" i="3"/>
  <c r="O108" i="3"/>
  <c r="M109" i="3"/>
  <c r="N109" i="3"/>
  <c r="O109" i="3"/>
  <c r="M110" i="3"/>
  <c r="N110" i="3"/>
  <c r="O110" i="3"/>
  <c r="M111" i="3"/>
  <c r="N111" i="3"/>
  <c r="O111" i="3"/>
  <c r="M112" i="3"/>
  <c r="N112" i="3"/>
  <c r="O112" i="3"/>
  <c r="M113" i="3"/>
  <c r="N113" i="3"/>
  <c r="O113" i="3"/>
  <c r="O99" i="3"/>
  <c r="N99" i="3"/>
  <c r="M99" i="3"/>
  <c r="M86" i="3"/>
  <c r="N86" i="3"/>
  <c r="O86" i="3"/>
  <c r="M87" i="3"/>
  <c r="N87" i="3"/>
  <c r="O87" i="3"/>
  <c r="M88" i="3"/>
  <c r="N88" i="3"/>
  <c r="O88" i="3"/>
  <c r="M89" i="3"/>
  <c r="N89" i="3"/>
  <c r="O89" i="3"/>
  <c r="M90" i="3"/>
  <c r="N90" i="3"/>
  <c r="O90" i="3"/>
  <c r="M91" i="3"/>
  <c r="N91" i="3"/>
  <c r="O91" i="3"/>
  <c r="M92" i="3"/>
  <c r="N92" i="3"/>
  <c r="O92" i="3"/>
  <c r="M93" i="3"/>
  <c r="N93" i="3"/>
  <c r="O93" i="3"/>
  <c r="M94" i="3"/>
  <c r="N94" i="3"/>
  <c r="O94" i="3"/>
  <c r="M95" i="3"/>
  <c r="N95" i="3"/>
  <c r="O95" i="3"/>
  <c r="M96" i="3"/>
  <c r="N96" i="3"/>
  <c r="O96" i="3"/>
  <c r="M97" i="3"/>
  <c r="N97" i="3"/>
  <c r="O97" i="3"/>
  <c r="O85" i="3"/>
  <c r="N85" i="3"/>
  <c r="M85" i="3"/>
  <c r="M72" i="3"/>
  <c r="N72" i="3"/>
  <c r="O72" i="3"/>
  <c r="M73" i="3"/>
  <c r="N73" i="3"/>
  <c r="O73" i="3"/>
  <c r="M74" i="3"/>
  <c r="N74" i="3"/>
  <c r="O74" i="3"/>
  <c r="M75" i="3"/>
  <c r="N75" i="3"/>
  <c r="O75" i="3"/>
  <c r="M76" i="3"/>
  <c r="N76" i="3"/>
  <c r="O76" i="3"/>
  <c r="M77" i="3"/>
  <c r="N77" i="3"/>
  <c r="O77" i="3"/>
  <c r="M78" i="3"/>
  <c r="N78" i="3"/>
  <c r="O78" i="3"/>
  <c r="M79" i="3"/>
  <c r="N79" i="3"/>
  <c r="O79" i="3"/>
  <c r="M80" i="3"/>
  <c r="N80" i="3"/>
  <c r="O80" i="3"/>
  <c r="M81" i="3"/>
  <c r="N81" i="3"/>
  <c r="O81" i="3"/>
  <c r="M82" i="3"/>
  <c r="N82" i="3"/>
  <c r="O82" i="3"/>
  <c r="M83" i="3"/>
  <c r="N83" i="3"/>
  <c r="O83" i="3"/>
  <c r="O71" i="3"/>
  <c r="N71" i="3"/>
  <c r="M71" i="3"/>
  <c r="M58" i="3"/>
  <c r="N58" i="3"/>
  <c r="O58" i="3"/>
  <c r="M59" i="3"/>
  <c r="N59" i="3"/>
  <c r="O59" i="3"/>
  <c r="M60" i="3"/>
  <c r="N60" i="3"/>
  <c r="O60" i="3"/>
  <c r="M61" i="3"/>
  <c r="N61" i="3"/>
  <c r="O61" i="3"/>
  <c r="M62" i="3"/>
  <c r="N62" i="3"/>
  <c r="O62" i="3"/>
  <c r="M63" i="3"/>
  <c r="N63" i="3"/>
  <c r="O63" i="3"/>
  <c r="M64" i="3"/>
  <c r="N64" i="3"/>
  <c r="O64" i="3"/>
  <c r="M65" i="3"/>
  <c r="N65" i="3"/>
  <c r="O65" i="3"/>
  <c r="M66" i="3"/>
  <c r="N66" i="3"/>
  <c r="O66" i="3"/>
  <c r="M67" i="3"/>
  <c r="N67" i="3"/>
  <c r="O67" i="3"/>
  <c r="M68" i="3"/>
  <c r="N68" i="3"/>
  <c r="O68" i="3"/>
  <c r="M69" i="3"/>
  <c r="N69" i="3"/>
  <c r="O69" i="3"/>
  <c r="O57" i="3"/>
  <c r="N57" i="3"/>
  <c r="M57" i="3"/>
  <c r="M44" i="3"/>
  <c r="N44" i="3"/>
  <c r="O44" i="3"/>
  <c r="M45" i="3"/>
  <c r="N45" i="3"/>
  <c r="O45" i="3"/>
  <c r="M46" i="3"/>
  <c r="N46" i="3"/>
  <c r="O46" i="3"/>
  <c r="M47" i="3"/>
  <c r="N47" i="3"/>
  <c r="O47" i="3"/>
  <c r="M48" i="3"/>
  <c r="N48" i="3"/>
  <c r="O48" i="3"/>
  <c r="M49" i="3"/>
  <c r="N49" i="3"/>
  <c r="O49" i="3"/>
  <c r="M50" i="3"/>
  <c r="N50" i="3"/>
  <c r="O50" i="3"/>
  <c r="M51" i="3"/>
  <c r="N51" i="3"/>
  <c r="O51" i="3"/>
  <c r="M52" i="3"/>
  <c r="N52" i="3"/>
  <c r="O52" i="3"/>
  <c r="M53" i="3"/>
  <c r="N53" i="3"/>
  <c r="O53" i="3"/>
  <c r="M54" i="3"/>
  <c r="N54" i="3"/>
  <c r="O54" i="3"/>
  <c r="M55" i="3"/>
  <c r="N55" i="3"/>
  <c r="O55" i="3"/>
  <c r="O43" i="3"/>
  <c r="N43" i="3"/>
  <c r="M43" i="3"/>
  <c r="M30" i="3"/>
  <c r="N30" i="3"/>
  <c r="O30" i="3"/>
  <c r="M31" i="3"/>
  <c r="N31" i="3"/>
  <c r="O31" i="3"/>
  <c r="M32" i="3"/>
  <c r="N32" i="3"/>
  <c r="O32" i="3"/>
  <c r="M33" i="3"/>
  <c r="N33" i="3"/>
  <c r="O33" i="3"/>
  <c r="M34" i="3"/>
  <c r="N34" i="3"/>
  <c r="O34" i="3"/>
  <c r="M35" i="3"/>
  <c r="N35" i="3"/>
  <c r="O35" i="3"/>
  <c r="M36" i="3"/>
  <c r="N36" i="3"/>
  <c r="O36" i="3"/>
  <c r="M37" i="3"/>
  <c r="N37" i="3"/>
  <c r="O37" i="3"/>
  <c r="M38" i="3"/>
  <c r="N38" i="3"/>
  <c r="O38" i="3"/>
  <c r="M39" i="3"/>
  <c r="N39" i="3"/>
  <c r="O39" i="3"/>
  <c r="M40" i="3"/>
  <c r="N40" i="3"/>
  <c r="O40" i="3"/>
  <c r="M41" i="3"/>
  <c r="N41" i="3"/>
  <c r="O41" i="3"/>
  <c r="N29" i="3"/>
  <c r="O29" i="3"/>
  <c r="M29" i="3"/>
  <c r="O16" i="3"/>
  <c r="O17" i="3"/>
  <c r="O18" i="3"/>
  <c r="O19" i="3"/>
  <c r="O20" i="3"/>
  <c r="O21" i="3"/>
  <c r="O22" i="3"/>
  <c r="O23" i="3"/>
  <c r="O24" i="3"/>
  <c r="O25" i="3"/>
  <c r="O26" i="3"/>
  <c r="O27" i="3"/>
  <c r="N16" i="3"/>
  <c r="N17" i="3"/>
  <c r="N18" i="3"/>
  <c r="N19" i="3"/>
  <c r="N20" i="3"/>
  <c r="N21" i="3"/>
  <c r="N22" i="3"/>
  <c r="N23" i="3"/>
  <c r="N24" i="3"/>
  <c r="N25" i="3"/>
  <c r="N26" i="3"/>
  <c r="N27" i="3"/>
  <c r="N15" i="3"/>
  <c r="O15" i="3"/>
  <c r="M16" i="3"/>
  <c r="M17" i="3"/>
  <c r="M18" i="3"/>
  <c r="M19" i="3"/>
  <c r="M20" i="3"/>
  <c r="M21" i="3"/>
  <c r="M22" i="3"/>
  <c r="M23" i="3"/>
  <c r="M24" i="3"/>
  <c r="M25" i="3"/>
  <c r="M26" i="3"/>
  <c r="M27" i="3"/>
  <c r="M15" i="3"/>
  <c r="K206" i="3"/>
  <c r="L206" i="3"/>
  <c r="H23" i="1"/>
  <c r="H118" i="1"/>
  <c r="H52" i="1"/>
  <c r="H31" i="1"/>
  <c r="H27" i="1"/>
  <c r="H206" i="3"/>
  <c r="I206" i="3"/>
  <c r="I119" i="1" l="1"/>
  <c r="O206" i="3"/>
  <c r="M206" i="3"/>
  <c r="N206" i="3"/>
  <c r="H119" i="1"/>
  <c r="G118" i="1"/>
  <c r="F205" i="3" l="1"/>
  <c r="E205" i="3"/>
  <c r="F204" i="3"/>
  <c r="E204" i="3"/>
  <c r="F203" i="3"/>
  <c r="E203" i="3"/>
  <c r="F202" i="3"/>
  <c r="E202" i="3"/>
  <c r="F201" i="3"/>
  <c r="E201" i="3"/>
  <c r="F200" i="3"/>
  <c r="E200" i="3"/>
  <c r="F199" i="3"/>
  <c r="E199" i="3"/>
  <c r="F198" i="3"/>
  <c r="E198" i="3"/>
  <c r="F197" i="3"/>
  <c r="E197" i="3"/>
  <c r="F196" i="3"/>
  <c r="E196" i="3"/>
  <c r="F195" i="3"/>
  <c r="E195" i="3"/>
  <c r="F194" i="3"/>
  <c r="E194" i="3"/>
  <c r="F193" i="3"/>
  <c r="E193" i="3"/>
  <c r="F191" i="3"/>
  <c r="E191" i="3"/>
  <c r="F190" i="3"/>
  <c r="E190" i="3"/>
  <c r="F189" i="3"/>
  <c r="E189" i="3"/>
  <c r="F188" i="3"/>
  <c r="E188" i="3"/>
  <c r="F187" i="3"/>
  <c r="E187" i="3"/>
  <c r="F186" i="3"/>
  <c r="E186" i="3"/>
  <c r="F185" i="3"/>
  <c r="E185" i="3"/>
  <c r="F184" i="3"/>
  <c r="E184" i="3"/>
  <c r="F183" i="3"/>
  <c r="E183" i="3"/>
  <c r="F182" i="3"/>
  <c r="E182" i="3"/>
  <c r="F181" i="3"/>
  <c r="E181" i="3"/>
  <c r="F180" i="3"/>
  <c r="E180" i="3"/>
  <c r="F179" i="3"/>
  <c r="E179" i="3"/>
  <c r="F177" i="3"/>
  <c r="E177" i="3"/>
  <c r="F176" i="3"/>
  <c r="E176" i="3"/>
  <c r="F175" i="3"/>
  <c r="E175" i="3"/>
  <c r="F174" i="3"/>
  <c r="E174" i="3"/>
  <c r="F173" i="3"/>
  <c r="E173" i="3"/>
  <c r="F172" i="3"/>
  <c r="E172" i="3"/>
  <c r="F171" i="3"/>
  <c r="E171" i="3"/>
  <c r="F170" i="3"/>
  <c r="E170" i="3"/>
  <c r="F169" i="3"/>
  <c r="E169" i="3"/>
  <c r="F168" i="3"/>
  <c r="E168" i="3"/>
  <c r="F167" i="3"/>
  <c r="E167" i="3"/>
  <c r="F166" i="3"/>
  <c r="E166" i="3"/>
  <c r="F165" i="3"/>
  <c r="E165" i="3"/>
  <c r="F164" i="3"/>
  <c r="E164" i="3"/>
  <c r="F163" i="3"/>
  <c r="E163" i="3"/>
  <c r="F161" i="3"/>
  <c r="E161" i="3"/>
  <c r="F160" i="3"/>
  <c r="E160" i="3"/>
  <c r="F159" i="3"/>
  <c r="E159" i="3"/>
  <c r="F158" i="3"/>
  <c r="E158" i="3"/>
  <c r="F157" i="3"/>
  <c r="E157" i="3"/>
  <c r="F156" i="3"/>
  <c r="E156" i="3"/>
  <c r="F155" i="3"/>
  <c r="E155" i="3"/>
  <c r="F154" i="3"/>
  <c r="E154" i="3"/>
  <c r="F153" i="3"/>
  <c r="E153" i="3"/>
  <c r="F152" i="3"/>
  <c r="E152" i="3"/>
  <c r="F151" i="3"/>
  <c r="E151" i="3"/>
  <c r="F150" i="3"/>
  <c r="E150" i="3"/>
  <c r="F149" i="3"/>
  <c r="E149" i="3"/>
  <c r="F148" i="3"/>
  <c r="E148" i="3"/>
  <c r="F147" i="3"/>
  <c r="E147" i="3"/>
  <c r="F145" i="3"/>
  <c r="E145" i="3"/>
  <c r="F144" i="3"/>
  <c r="E144" i="3"/>
  <c r="F143" i="3"/>
  <c r="E143" i="3"/>
  <c r="F142" i="3"/>
  <c r="E142" i="3"/>
  <c r="F141" i="3"/>
  <c r="E141" i="3"/>
  <c r="F140" i="3"/>
  <c r="E140" i="3"/>
  <c r="F139" i="3"/>
  <c r="E139" i="3"/>
  <c r="F138" i="3"/>
  <c r="E138" i="3"/>
  <c r="F137" i="3"/>
  <c r="E137" i="3"/>
  <c r="F136" i="3"/>
  <c r="E136" i="3"/>
  <c r="F135" i="3"/>
  <c r="E135" i="3"/>
  <c r="F134" i="3"/>
  <c r="E134" i="3"/>
  <c r="F133" i="3"/>
  <c r="E133" i="3"/>
  <c r="F132" i="3"/>
  <c r="E132" i="3"/>
  <c r="F131" i="3"/>
  <c r="E131" i="3"/>
  <c r="F129" i="3"/>
  <c r="E129" i="3"/>
  <c r="F128" i="3"/>
  <c r="E128" i="3"/>
  <c r="F127" i="3"/>
  <c r="E127" i="3"/>
  <c r="F126" i="3"/>
  <c r="E126" i="3"/>
  <c r="F125" i="3"/>
  <c r="E125" i="3"/>
  <c r="F124" i="3"/>
  <c r="E124" i="3"/>
  <c r="F123" i="3"/>
  <c r="E123" i="3"/>
  <c r="F122" i="3"/>
  <c r="E122" i="3"/>
  <c r="F121" i="3"/>
  <c r="E121" i="3"/>
  <c r="F120" i="3"/>
  <c r="E120" i="3"/>
  <c r="F119" i="3"/>
  <c r="E119" i="3"/>
  <c r="F118" i="3"/>
  <c r="E118" i="3"/>
  <c r="F117" i="3"/>
  <c r="E117" i="3"/>
  <c r="F116" i="3"/>
  <c r="E116" i="3"/>
  <c r="F115" i="3"/>
  <c r="E115" i="3"/>
  <c r="F113" i="3"/>
  <c r="E113" i="3"/>
  <c r="F112" i="3"/>
  <c r="E112" i="3"/>
  <c r="F111" i="3"/>
  <c r="E111" i="3"/>
  <c r="F110" i="3"/>
  <c r="E110" i="3"/>
  <c r="F109" i="3"/>
  <c r="E109" i="3"/>
  <c r="F108" i="3"/>
  <c r="E108" i="3"/>
  <c r="F107" i="3"/>
  <c r="E107" i="3"/>
  <c r="F106" i="3"/>
  <c r="E106" i="3"/>
  <c r="F105" i="3"/>
  <c r="E105" i="3"/>
  <c r="F104" i="3"/>
  <c r="E104" i="3"/>
  <c r="F103" i="3"/>
  <c r="E103" i="3"/>
  <c r="F102" i="3"/>
  <c r="E102" i="3"/>
  <c r="F101" i="3"/>
  <c r="E101" i="3"/>
  <c r="F100" i="3"/>
  <c r="E100" i="3"/>
  <c r="F99" i="3"/>
  <c r="E99" i="3"/>
  <c r="F97" i="3"/>
  <c r="E97" i="3"/>
  <c r="F96" i="3"/>
  <c r="E96" i="3"/>
  <c r="F95" i="3"/>
  <c r="E95" i="3"/>
  <c r="F94" i="3"/>
  <c r="E94" i="3"/>
  <c r="F93" i="3"/>
  <c r="E93" i="3"/>
  <c r="F92" i="3"/>
  <c r="E92" i="3"/>
  <c r="F91" i="3"/>
  <c r="E91" i="3"/>
  <c r="F90" i="3"/>
  <c r="E90" i="3"/>
  <c r="F89" i="3"/>
  <c r="E89" i="3"/>
  <c r="F88" i="3"/>
  <c r="E88" i="3"/>
  <c r="F87" i="3"/>
  <c r="E87" i="3"/>
  <c r="F86" i="3"/>
  <c r="E86" i="3"/>
  <c r="F85" i="3"/>
  <c r="E85" i="3"/>
  <c r="F83" i="3"/>
  <c r="E83" i="3"/>
  <c r="F82" i="3"/>
  <c r="E82" i="3"/>
  <c r="F81" i="3"/>
  <c r="E81" i="3"/>
  <c r="F80" i="3"/>
  <c r="E80" i="3"/>
  <c r="F79" i="3"/>
  <c r="E79" i="3"/>
  <c r="F78" i="3"/>
  <c r="E78" i="3"/>
  <c r="F77" i="3"/>
  <c r="E77" i="3"/>
  <c r="F76" i="3"/>
  <c r="E76" i="3"/>
  <c r="F75" i="3"/>
  <c r="E75" i="3"/>
  <c r="F74" i="3"/>
  <c r="E74" i="3"/>
  <c r="F73" i="3"/>
  <c r="E73" i="3"/>
  <c r="F72" i="3"/>
  <c r="E72" i="3"/>
  <c r="F71" i="3"/>
  <c r="E71" i="3"/>
  <c r="F69" i="3"/>
  <c r="E69" i="3"/>
  <c r="F68" i="3"/>
  <c r="E68" i="3"/>
  <c r="F67" i="3"/>
  <c r="E67" i="3"/>
  <c r="F66" i="3"/>
  <c r="E66" i="3"/>
  <c r="F65" i="3"/>
  <c r="E65" i="3"/>
  <c r="F64" i="3"/>
  <c r="E64" i="3"/>
  <c r="F63" i="3"/>
  <c r="E63" i="3"/>
  <c r="F62" i="3"/>
  <c r="E62" i="3"/>
  <c r="F61" i="3"/>
  <c r="E61" i="3"/>
  <c r="F60" i="3"/>
  <c r="E60" i="3"/>
  <c r="F59" i="3"/>
  <c r="E59" i="3"/>
  <c r="F58" i="3"/>
  <c r="E58" i="3"/>
  <c r="F57" i="3"/>
  <c r="E57" i="3"/>
  <c r="F55" i="3"/>
  <c r="E55" i="3"/>
  <c r="F54" i="3"/>
  <c r="E54" i="3"/>
  <c r="F53" i="3"/>
  <c r="E53" i="3"/>
  <c r="F52" i="3"/>
  <c r="E52" i="3"/>
  <c r="F51" i="3"/>
  <c r="E51" i="3"/>
  <c r="F50" i="3"/>
  <c r="E50" i="3"/>
  <c r="F49" i="3"/>
  <c r="E49" i="3"/>
  <c r="F48" i="3"/>
  <c r="E48" i="3"/>
  <c r="F47" i="3"/>
  <c r="E47" i="3"/>
  <c r="F46" i="3"/>
  <c r="E46" i="3"/>
  <c r="F45" i="3"/>
  <c r="E45" i="3"/>
  <c r="F44" i="3"/>
  <c r="E44" i="3"/>
  <c r="F43" i="3"/>
  <c r="E43" i="3"/>
  <c r="F41" i="3"/>
  <c r="E41" i="3"/>
  <c r="F40" i="3"/>
  <c r="E40" i="3"/>
  <c r="F39" i="3"/>
  <c r="E39" i="3"/>
  <c r="F38" i="3"/>
  <c r="E38" i="3"/>
  <c r="F37" i="3"/>
  <c r="E37" i="3"/>
  <c r="F36" i="3"/>
  <c r="E36" i="3"/>
  <c r="F35" i="3"/>
  <c r="E35" i="3"/>
  <c r="F34" i="3"/>
  <c r="E34" i="3"/>
  <c r="F33" i="3"/>
  <c r="E33" i="3"/>
  <c r="F32" i="3"/>
  <c r="E32" i="3"/>
  <c r="F31" i="3"/>
  <c r="E31" i="3"/>
  <c r="F30" i="3"/>
  <c r="E30" i="3"/>
  <c r="F29" i="3"/>
  <c r="E29" i="3"/>
  <c r="F26" i="3"/>
  <c r="E26" i="3"/>
  <c r="F25" i="3"/>
  <c r="E25" i="3"/>
  <c r="F24" i="3"/>
  <c r="E24" i="3"/>
  <c r="F23" i="3"/>
  <c r="E23" i="3"/>
  <c r="F22" i="3"/>
  <c r="E22" i="3"/>
  <c r="F21" i="3"/>
  <c r="E21" i="3"/>
  <c r="F20" i="3"/>
  <c r="E20" i="3"/>
  <c r="F19" i="3"/>
  <c r="E19" i="3"/>
  <c r="F18" i="3"/>
  <c r="E18" i="3"/>
  <c r="F17" i="3"/>
  <c r="E17" i="3"/>
  <c r="F16" i="3"/>
  <c r="E16" i="3"/>
  <c r="F15" i="3"/>
  <c r="E15" i="3"/>
  <c r="E206" i="3" l="1"/>
  <c r="F206" i="3"/>
  <c r="G27" i="1"/>
  <c r="F27" i="1" l="1"/>
  <c r="F23" i="1"/>
  <c r="F118" i="1" l="1"/>
  <c r="G52" i="1"/>
  <c r="G31" i="1"/>
  <c r="G23" i="1"/>
  <c r="F52" i="1"/>
  <c r="F31" i="1"/>
  <c r="F119" i="1" l="1"/>
  <c r="G119" i="1"/>
</calcChain>
</file>

<file path=xl/sharedStrings.xml><?xml version="1.0" encoding="utf-8"?>
<sst xmlns="http://schemas.openxmlformats.org/spreadsheetml/2006/main" count="435" uniqueCount="205">
  <si>
    <t>REGIONAL NARIÑO</t>
  </si>
  <si>
    <t xml:space="preserve">PCM TUMACO </t>
  </si>
  <si>
    <t>MONOFÁSICA</t>
  </si>
  <si>
    <t>PCM RUMICHACA (frontera con Ecuador)</t>
  </si>
  <si>
    <t>PCM SAN MIGUEL (frontera con Ecuador)</t>
  </si>
  <si>
    <t>REGIONAL GUAJIRA</t>
  </si>
  <si>
    <t xml:space="preserve">CFSM VALLEDUPAR </t>
  </si>
  <si>
    <t>REGIONAL ANTIOQUIA</t>
  </si>
  <si>
    <t>PCM CAPURGANA</t>
  </si>
  <si>
    <t>PCM BAHIA SOLANO</t>
  </si>
  <si>
    <t>REGIONAL ANDINA</t>
  </si>
  <si>
    <t>CFSM IBAGUE</t>
  </si>
  <si>
    <t>REGIONAL ATLANTICO</t>
  </si>
  <si>
    <t>SANTA MARTA CFSM</t>
  </si>
  <si>
    <t>REGIONAL SAN ANDRES</t>
  </si>
  <si>
    <t xml:space="preserve">CFSM SAN ANDRES  </t>
  </si>
  <si>
    <t>REGIONAL</t>
  </si>
  <si>
    <t>CANTIDAD</t>
  </si>
  <si>
    <t>CIUDAD</t>
  </si>
  <si>
    <t>REGULADORES</t>
  </si>
  <si>
    <t>PCM JURADO</t>
  </si>
  <si>
    <t xml:space="preserve">PCM RIONEGRO AEROPUERTO   </t>
  </si>
  <si>
    <t>BIFÁSICA</t>
  </si>
  <si>
    <t>REGIONAL EJE CAFETERO </t>
  </si>
  <si>
    <t xml:space="preserve">PCM PEREIRA AEROPUERTO   </t>
  </si>
  <si>
    <t xml:space="preserve">PCM AEROPUERTO   </t>
  </si>
  <si>
    <t>REGIONAL CARIBE</t>
  </si>
  <si>
    <t xml:space="preserve">PCM MUELLE MARITIMO   </t>
  </si>
  <si>
    <t xml:space="preserve">PCM CARTAGENA AEROPUERTO   </t>
  </si>
  <si>
    <t>REGIONAL ORIENTE</t>
  </si>
  <si>
    <t xml:space="preserve">PCM CÚCUTA AEROPUERTO    </t>
  </si>
  <si>
    <t xml:space="preserve">PCM PUERTO SANTANDER   </t>
  </si>
  <si>
    <t>PUENTE SANTANDER (UREÑA)</t>
  </si>
  <si>
    <t>PCM TIENDITAS</t>
  </si>
  <si>
    <t>PCM CENAF (SIMON BOLIVAR</t>
  </si>
  <si>
    <t xml:space="preserve">BUCARAMANGA CFSM   </t>
  </si>
  <si>
    <t>TRIFÁSICA</t>
  </si>
  <si>
    <t>REGIONAL ORINOQUIA</t>
  </si>
  <si>
    <t>PCM PUERTO CARREÑO   BALSA</t>
  </si>
  <si>
    <t>REGIONAL AEROPUERTO ELDORADO</t>
  </si>
  <si>
    <t>CASA ESTUDIO</t>
  </si>
  <si>
    <t>AREA ADMINISTRATIVA</t>
  </si>
  <si>
    <t>DATACENTER</t>
  </si>
  <si>
    <t>PCM RIONEGRO AEROPUERTO</t>
  </si>
  <si>
    <t>VALOR MANTENIMIENTO (IVA INCLUIDO)</t>
  </si>
  <si>
    <t>SEDE</t>
  </si>
  <si>
    <t>PASTO CFSM   Capacidad KVA   22</t>
  </si>
  <si>
    <t>PCM RUMICHACA    Capacidad KVA   6</t>
  </si>
  <si>
    <t>PCM RUMICHACA    Capacidad KVA   3</t>
  </si>
  <si>
    <t>CFSM SAN MIGUEL (frontera con Ecuador) Capacidad KVA   6</t>
  </si>
  <si>
    <t>CFSM MAICAO Capacidad KVA   18</t>
  </si>
  <si>
    <t>PCM PARAGUACHON   Capacidad KVA   6</t>
  </si>
  <si>
    <t>PCM PARAGUACHON   Capacidad KVA  8</t>
  </si>
  <si>
    <t>CFSM MEDELLIN Capacidad KVA   20</t>
  </si>
  <si>
    <t>PCM PUERTO LEGUIZAMO   Capacidad KVA   6</t>
  </si>
  <si>
    <t>CFSM QUIBDO   Capacidad KVA   3</t>
  </si>
  <si>
    <t>PUESTO DE VERIFICACIÓN NECOCLI Capacidad KVA   3</t>
  </si>
  <si>
    <t>PCM TURBO Capacidad KVA   6</t>
  </si>
  <si>
    <t>PCM RIONEGRO AEROPUERTO   Capacidad KVA   15</t>
  </si>
  <si>
    <t>PCM RIONEGRO AEROPUERTO   Capacidad KVA   5</t>
  </si>
  <si>
    <t>PCM RIONEGRO AEROPUERTO   Capacidad KVA   6</t>
  </si>
  <si>
    <t>PCM RIONEGRO AEROPUERTO   Capacidad KVA   4</t>
  </si>
  <si>
    <t>LETICIA CFSM   Capacidad KVA   15</t>
  </si>
  <si>
    <t>PCM LETICIA AEROPUERTO   Capacidad KVA   5</t>
  </si>
  <si>
    <t>PCM LETICIA BALSA</t>
  </si>
  <si>
    <t>NEIVA HUILA CFSM   Capacidad KVA   25</t>
  </si>
  <si>
    <t>TUNJA CFSM   Capacidad KVA   6</t>
  </si>
  <si>
    <t>PCM BARRANQUILLA AEROPUERTO   Capacidad KVA   12</t>
  </si>
  <si>
    <t>PCM BARRANQUILLA AEROPUERTO   Capacidad KVA   5</t>
  </si>
  <si>
    <t>PCM BARRANQUILLA AEROPUERTO   Capacidad KVA   10</t>
  </si>
  <si>
    <t>BARRANQUILLA CFSM   Capacidad KVA   20</t>
  </si>
  <si>
    <t>SANTA MARTA PCM AEROPUERTO Capacidad KVA  6</t>
  </si>
  <si>
    <t>CARTAGENA CFSM    Capacidad KVA   3</t>
  </si>
  <si>
    <t>PCM MUELLE MARITIMO   Capacidad KVA   3</t>
  </si>
  <si>
    <t>PCM CARTAGENA AEROPUERTO   Capacidad KVA   15</t>
  </si>
  <si>
    <t>PCM CARTAGENA AEROPUERTO   Capacidad KVA   5</t>
  </si>
  <si>
    <t>MONTERIA CFSM   Capacidad KVA   3</t>
  </si>
  <si>
    <t>PEREIRA CFSM   Capacidad KVA   20</t>
  </si>
  <si>
    <t>PCM PEREIRA AEROPUERTO   Capacidad KVA   5</t>
  </si>
  <si>
    <t>PCM ARMENIA AEROPUERTO   Capacidad KVA   5</t>
  </si>
  <si>
    <t>ARMENIA CFSM   Capacidad KVA   6</t>
  </si>
  <si>
    <t>CALI CFSM   Capacidad KVA   22</t>
  </si>
  <si>
    <t>POPAYAN CFSM 3.5</t>
  </si>
  <si>
    <t>PCM PALMIRA AEROPUERTO   Capacidad KVA   5</t>
  </si>
  <si>
    <t>PCM PALMIRA AEROPUERTO   Capacidad KVA   8</t>
  </si>
  <si>
    <t>PCM CUCUTA AEROPUERTO    Capacidad KVA   6</t>
  </si>
  <si>
    <t>PCM PUERTO SANTANDER   CUCUTA Capacidad KVA   3</t>
  </si>
  <si>
    <t>PUENTE SANTANDER (UREÑA) CUCUTA Capacidad KVA   6</t>
  </si>
  <si>
    <t>PCM TIENDITAS CUCUTA   Capacidad KVA   25</t>
  </si>
  <si>
    <t>PCM TIENDITAS CUCUTA Capacidad KVA   12</t>
  </si>
  <si>
    <t>PCM CENAF CUCUTA Capacidad KVA   10</t>
  </si>
  <si>
    <t>PCM BUCARAMANGA AEROPUERTO    Capacidad KVA   5</t>
  </si>
  <si>
    <t>ARAUCA CFSM   Capacidad KVA   25</t>
  </si>
  <si>
    <t>PCM PUERTO CARREÑO   Capacidad KVA   5</t>
  </si>
  <si>
    <t>PCM PUERTO CARREÑO BALSA Capacidad KVA 3</t>
  </si>
  <si>
    <t>PCM AEROPUERTO SAN ANDRÉS Capacidad KVA 3</t>
  </si>
  <si>
    <t>PCM PROVIDENCIA</t>
  </si>
  <si>
    <t>AEROPUERTO EL DORADO PCM   Capacidad KVA   6</t>
  </si>
  <si>
    <t>AEROPUERTO EL DORADO PCM   Capacidad KVA   9</t>
  </si>
  <si>
    <t>BOGOTA NIVEL CENTRAL Capacidad KVA   6</t>
  </si>
  <si>
    <t>BOGOTA NIVEL CENTRAL DATACENTER Capacidad KVA   30</t>
  </si>
  <si>
    <t>BOGOTA NIVEL CENTRAL DATACENTER Capacidad KVA   60</t>
  </si>
  <si>
    <r>
      <t>TRIFÁSICA</t>
    </r>
    <r>
      <rPr>
        <sz val="6"/>
        <color rgb="FF000000"/>
        <rFont val="Arial"/>
        <family val="2"/>
      </rPr>
      <t xml:space="preserve"> </t>
    </r>
  </si>
  <si>
    <t xml:space="preserve">TRIFÁSICA </t>
  </si>
  <si>
    <t>CARACTERÍSTICA</t>
  </si>
  <si>
    <t xml:space="preserve">PCM CHILES  Capacidad KVA   3 </t>
  </si>
  <si>
    <t>BUCARAMANGA CFSM   Capacidad KVA   20</t>
  </si>
  <si>
    <t xml:space="preserve">PCM PUENTE PAEZ ARAUCA Capacidad  KVA   8 </t>
  </si>
  <si>
    <t>No.</t>
  </si>
  <si>
    <t>Ficha Técnica</t>
  </si>
  <si>
    <t>Duración del Contrato: Hasta el 31 Dic 2026</t>
  </si>
  <si>
    <t xml:space="preserve">VALOR EQUIPO + TRANSPORTE + INSTALACIÓN (ACOMETIDAS, BREAKER Y DUCTOS) + DESINSTALACIÓN DE LA ACTUAL (IVA incluido) </t>
  </si>
  <si>
    <t xml:space="preserve">VALOR TOTAL ITEM 1 </t>
  </si>
  <si>
    <t>DESCRIPCIÓN</t>
  </si>
  <si>
    <t xml:space="preserve">INSTALACIÓN + BREAKERS + DESINSTALACIÓN DE LA ACTUAL (IVA incluido) </t>
  </si>
  <si>
    <t xml:space="preserve">INSTALACIÓN de una (1) UPS marca Vertiv a cuatro 4 metros </t>
  </si>
  <si>
    <t>PCM ATANASIO GIRARDOT (TIENDITAS)</t>
  </si>
  <si>
    <t>VALOR TOTAL ITEM 3</t>
  </si>
  <si>
    <t>VALOR TOTAL ITEM 4</t>
  </si>
  <si>
    <t>PEI SAS</t>
  </si>
  <si>
    <t>ITEM 1 : ADQUISICIÓN DE 9 UPS</t>
  </si>
  <si>
    <t>ÍTEM 2: ADQUISICIÓN DE TRES (3) REGULADORES</t>
  </si>
  <si>
    <t>ÍTEM 3: INSTALACIÓN UPS EXISTENTE EN PCM TIENDITAS</t>
  </si>
  <si>
    <t>VALOR EQUIPO + ENTREGA EN SITIO (IVA Incluido)</t>
  </si>
  <si>
    <t>VALOR TOTAL ITEM 2</t>
  </si>
  <si>
    <t>ITEM 4: ADQUISICIÓN E INSTALACIÓN DE BATERÍAS PARA 18 UPS A NIVEL NACIONAL</t>
  </si>
  <si>
    <t>SEDE CENTRAL</t>
  </si>
  <si>
    <t>PCM PUERTO CARREÑO</t>
  </si>
  <si>
    <t>POLICÍA JUDICIAL</t>
  </si>
  <si>
    <t>ITEM 5: MANTENIMIENTO PREVENTIVO PARA LAS UPS A NIVEL NACIONAL</t>
  </si>
  <si>
    <t>#MTTO PREVENTIVO</t>
  </si>
  <si>
    <t>PCM BUENAVENTURA Capacidad KVA   10</t>
  </si>
  <si>
    <t>CATATUMBO CFSM Capacidad KVA   3</t>
  </si>
  <si>
    <t>VALOR TOTAL ITEM 5</t>
  </si>
  <si>
    <t>DESCRIPCIÓN ELEMENTO</t>
  </si>
  <si>
    <t>UPS 3 KVA MONOFASICO</t>
  </si>
  <si>
    <t>ZONA 1</t>
  </si>
  <si>
    <t>ZONA 2</t>
  </si>
  <si>
    <t>ZONA 3</t>
  </si>
  <si>
    <t>CONTINUACIÓN</t>
  </si>
  <si>
    <t>MODULO DE POTENCIA DE INVERSOR</t>
  </si>
  <si>
    <t>MODULO RECTIFICADOR</t>
  </si>
  <si>
    <t>BREAKER 1-32ª</t>
  </si>
  <si>
    <t>VENTILADOR 120V</t>
  </si>
  <si>
    <t>REJILLA VENTILADOR</t>
  </si>
  <si>
    <t>DISPLAY CRISTAL LIQUIDO</t>
  </si>
  <si>
    <t>TARJETA CARGADOR</t>
  </si>
  <si>
    <t>TARJETA INVERSOR</t>
  </si>
  <si>
    <t>TARJETA DISPLAY</t>
  </si>
  <si>
    <t>TARJETA BYPASS</t>
  </si>
  <si>
    <t>FUENTE 120 VAC</t>
  </si>
  <si>
    <t>RUEDAS FIJAS</t>
  </si>
  <si>
    <t>BANCO DE BATERÍAS</t>
  </si>
  <si>
    <t>UPS 3.5 KVA MONOFASICO</t>
  </si>
  <si>
    <t>UPS 4 KVA BIFASICO</t>
  </si>
  <si>
    <t>BREAKER 1-40ª</t>
  </si>
  <si>
    <t>BREAKER 2-32ª</t>
  </si>
  <si>
    <t>FUENTE 208/120 VAC</t>
  </si>
  <si>
    <t>RUEDAS GIRATORIAS</t>
  </si>
  <si>
    <t>UPS 5 KVA BIFASICO</t>
  </si>
  <si>
    <t>UPS 6 KVA BIFASICO</t>
  </si>
  <si>
    <t>UPS12 KVA BIFASICO</t>
  </si>
  <si>
    <t>BREAKER 2-80ª</t>
  </si>
  <si>
    <t>UPS 10 KVA</t>
  </si>
  <si>
    <t>BREAKER 3*50ª</t>
  </si>
  <si>
    <t>CONTACTOR BYPASS</t>
  </si>
  <si>
    <t>FUENTE LASER TR1</t>
  </si>
  <si>
    <t>FUENTE LASER 502</t>
  </si>
  <si>
    <t>FUENTE SWICHING</t>
  </si>
  <si>
    <t>UPS 15 KVA</t>
  </si>
  <si>
    <t>BREAKER 3*63ª</t>
  </si>
  <si>
    <t>UPS 20 KVA</t>
  </si>
  <si>
    <t>BREAKER 3*80ª</t>
  </si>
  <si>
    <t>UPS 22 KVA</t>
  </si>
  <si>
    <t>BREAKER 3*90ª</t>
  </si>
  <si>
    <t>UPS 25 KVA</t>
  </si>
  <si>
    <t>BREAKER 3*100ª</t>
  </si>
  <si>
    <t>UPS 30 KVA APC</t>
  </si>
  <si>
    <t>3CH-D PFC Board/PFC Filter</t>
  </si>
  <si>
    <t>3CH-A Board/Rect PFC Board 208V</t>
  </si>
  <si>
    <t>3CH-M Board /Main ControlBoard 208V</t>
  </si>
  <si>
    <t>3CH-D INV Board / Inverter Filter Board</t>
  </si>
  <si>
    <t>3CH-C Board / Charguer Board</t>
  </si>
  <si>
    <t>3CH-F Board / Choque Filter</t>
  </si>
  <si>
    <t>3CH-FA /Rectifier Filter</t>
  </si>
  <si>
    <t>PFC IGBT´s</t>
  </si>
  <si>
    <t xml:space="preserve">Inverter IGBT´s </t>
  </si>
  <si>
    <t xml:space="preserve">SCR Static Switch Inverter </t>
  </si>
  <si>
    <t>SCR Static Switch Bypass</t>
  </si>
  <si>
    <t>Ventilador</t>
  </si>
  <si>
    <t>UPS 60 KVA VERTIV</t>
  </si>
  <si>
    <r>
      <rPr>
        <b/>
        <sz val="11"/>
        <color theme="1"/>
        <rFont val="Calibri"/>
        <family val="2"/>
        <scheme val="minor"/>
      </rPr>
      <t>ANEXO 3 ESTUDIO DE MERCADO</t>
    </r>
    <r>
      <rPr>
        <sz val="11"/>
        <color theme="1"/>
        <rFont val="Calibri"/>
        <family val="2"/>
        <scheme val="minor"/>
      </rPr>
      <t xml:space="preserve">  -  PROCESO DE CONTRATACIÓN SUBASTA INVERSA ELECTRONICA 
</t>
    </r>
    <r>
      <rPr>
        <b/>
        <sz val="11"/>
        <color theme="1"/>
        <rFont val="Calibri"/>
        <family val="2"/>
        <scheme val="minor"/>
      </rPr>
      <t>OBJETO</t>
    </r>
    <r>
      <rPr>
        <sz val="11"/>
        <color theme="1"/>
        <rFont val="Calibri"/>
        <family val="2"/>
        <scheme val="minor"/>
      </rPr>
      <t>: "CONTRATAR LA ADQUISICIÓN Y EL MANTENIMIENTO PREVENTIVO Y CORRECTIVO DE LAS UPS A NIVEL NACIONAL"</t>
    </r>
  </si>
  <si>
    <t>VALOR BANCO DE BATERÍAS + INSTALACIÓN (IVA INCLUIDO)</t>
  </si>
  <si>
    <t>AXÓN TECH</t>
  </si>
  <si>
    <t>AXON TECH SAS</t>
  </si>
  <si>
    <t>VALOR TOTAL ÍTEM 1,2,3,4 Y 5</t>
  </si>
  <si>
    <t>VALOR TOTAL BOLSA DE REPUESTOS</t>
  </si>
  <si>
    <t>PAABS 2026 V17
 Línea 550</t>
  </si>
  <si>
    <t>VICTORY INGENIERÍA Y GESTIÓN SAS</t>
  </si>
  <si>
    <t>VICTORY INGENIERIA Y GESTION SAS</t>
  </si>
  <si>
    <t>;</t>
  </si>
  <si>
    <t>PROMEDIO
PRECIO TECHO</t>
  </si>
  <si>
    <r>
      <t>ÍTEM 6: BOLSA DE REPUESTOS POR DEMANDA DE</t>
    </r>
    <r>
      <rPr>
        <b/>
        <sz val="11"/>
        <rFont val="Calibri"/>
        <family val="2"/>
        <scheme val="minor"/>
      </rPr>
      <t xml:space="preserve"> $139.000.000 EN</t>
    </r>
    <r>
      <rPr>
        <b/>
        <sz val="11"/>
        <color theme="1"/>
        <rFont val="Calibri"/>
        <family val="2"/>
        <scheme val="minor"/>
      </rPr>
      <t xml:space="preserve"> DONDE CADA REPUESTO INCLUYE: VALOR DE REPUESTO + TRANSPORTE, MANO DE OBRA + INSTACIÓN Y PUESTA EN FUNCIONAMIENTO  CON IVA INCLUIDO     </t>
    </r>
  </si>
  <si>
    <t>PAABS 2026 V16
 Línea 550</t>
  </si>
  <si>
    <r>
      <rPr>
        <b/>
        <sz val="11"/>
        <color theme="1"/>
        <rFont val="Calibri"/>
        <family val="2"/>
        <scheme val="minor"/>
      </rPr>
      <t xml:space="preserve">
ANÁLISIS DEL COMPARATIVO DE PRECIOS DEL MERCADO: </t>
    </r>
    <r>
      <rPr>
        <sz val="11"/>
        <color theme="1"/>
        <rFont val="Calibri"/>
        <family val="2"/>
        <scheme val="minor"/>
      </rPr>
      <t xml:space="preserve">Una vez recibidas las cotizaciones de las firmas </t>
    </r>
    <r>
      <rPr>
        <b/>
        <sz val="11"/>
        <color theme="1"/>
        <rFont val="Calibri"/>
        <family val="2"/>
        <scheme val="minor"/>
      </rPr>
      <t>PEI SAS, AXON TECH SAS y VICTORY INGENIERIA Y GESTIÓN SAS</t>
    </r>
    <r>
      <rPr>
        <sz val="11"/>
        <color theme="1"/>
        <rFont val="Calibri"/>
        <family val="2"/>
        <scheme val="minor"/>
      </rPr>
      <t xml:space="preserve">,  se procede a identificar cada uno de los valores totales cotizados por las firmas para los ítems requeridos por la UAEMC.
Con fundamento en el análisis de mercado realizado y las tres cotizaciones obtenidas, se procedió a calcular el promedio, dado que se observa una alta dispersión en los valores por cada ítem de las cotizaciones aportadas, por cuanto cada oferente aplica criterios de prorrateo de costos distintos, el promedio aritmético actúa como un ecualizador técnico que refleja el precio justo de mercado, mitigando el riesgo de desviaciones presupuestales y asegurando la libre competencia bajo condiciones económicas equilibradas. 
Dentro del presupuesto se tiene contemplada una </t>
    </r>
    <r>
      <rPr>
        <b/>
        <sz val="11"/>
        <color theme="1"/>
        <rFont val="Calibri"/>
        <family val="2"/>
        <scheme val="minor"/>
      </rPr>
      <t xml:space="preserve">Bolsa de Repuestos </t>
    </r>
    <r>
      <rPr>
        <sz val="11"/>
        <color theme="1"/>
        <rFont val="Calibri"/>
        <family val="2"/>
        <scheme val="minor"/>
      </rPr>
      <t xml:space="preserve">por demanda por un valor de </t>
    </r>
    <r>
      <rPr>
        <b/>
        <sz val="11"/>
        <color theme="1"/>
        <rFont val="Calibri"/>
        <family val="2"/>
        <scheme val="minor"/>
      </rPr>
      <t>CIENTO TREINTA Y NUEVE MILLONES DE PESOS M/L ($139.000.000)</t>
    </r>
    <r>
      <rPr>
        <sz val="11"/>
        <color theme="1"/>
        <rFont val="Calibri"/>
        <family val="2"/>
        <scheme val="minor"/>
      </rPr>
      <t xml:space="preserve">, incluido IVA y demás impuestos a que haya lugar.
Por lo anterior, se determinó que el presupuesto para el presente proceso de contratación será hasta por la suma: </t>
    </r>
    <r>
      <rPr>
        <b/>
        <sz val="11"/>
        <color theme="1"/>
        <rFont val="Calibri"/>
        <family val="2"/>
        <scheme val="minor"/>
      </rPr>
      <t>QUINIENTOS NUEVE MILLONES SETECIENTOS SETENTA Y TRES MIL SETECIENTOS SIETE PESOS M/L ($ 509.773.707)</t>
    </r>
    <r>
      <rPr>
        <sz val="11"/>
        <color theme="1"/>
        <rFont val="Calibri"/>
        <family val="2"/>
        <scheme val="minor"/>
      </rPr>
      <t>, incluido IVA y demás impuestos a que haya lugar.
Para la determinación del precio techo, se establecerá como criterio de referencia el promedio aritmético de las cotizaciones presentadas para cada ítem.</t>
    </r>
    <r>
      <rPr>
        <sz val="11"/>
        <color rgb="FFFF0000"/>
        <rFont val="Calibri"/>
        <family val="2"/>
        <scheme val="minor"/>
      </rPr>
      <t xml:space="preserve">
</t>
    </r>
    <r>
      <rPr>
        <sz val="11"/>
        <color theme="1"/>
        <rFont val="Calibri"/>
        <family val="2"/>
        <scheme val="minor"/>
      </rPr>
      <t xml:space="preserve">
Elaboró: Nidia López Novoa - Contratista
Aprobó: Carlos Andrés Sánchez López.</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</si>
</sst>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quot;$&quot;\ * #,##0.00_);_(&quot;$&quot;\ * \(#,##0.00\);_(&quot;$&quot;\ * &quot;-&quot;??_);_(@_)"/>
    <numFmt numFmtId="165" formatCode="_-&quot;$&quot;\ * #,##0_-;\-&quot;$&quot;\ * #,##0_-;_-&quot;$&quot;\ * &quot;-&quot;??_-;_-@_-"/>
    <numFmt numFmtId="166" formatCode="\$\ #,##0"/>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8"/>
      <color rgb="FF000000"/>
      <name val="Arial"/>
      <family val="2"/>
    </font>
    <font>
      <sz val="8"/>
      <color theme="1"/>
      <name val="Arial"/>
      <family val="2"/>
    </font>
    <font>
      <b/>
      <sz val="6"/>
      <color rgb="FF000000"/>
      <name val="Arial"/>
      <family val="2"/>
    </font>
    <font>
      <sz val="6"/>
      <color rgb="FF000000"/>
      <name val="Arial"/>
      <family val="2"/>
    </font>
    <font>
      <sz val="6"/>
      <color theme="1"/>
      <name val="Arial"/>
      <family val="2"/>
    </font>
    <font>
      <sz val="11"/>
      <name val="Calibri"/>
      <family val="2"/>
      <scheme val="minor"/>
    </font>
    <font>
      <b/>
      <sz val="10"/>
      <color rgb="FF000000"/>
      <name val="Arial"/>
      <family val="2"/>
    </font>
    <font>
      <sz val="10"/>
      <color theme="1"/>
      <name val="Calibri"/>
      <family val="2"/>
      <scheme val="minor"/>
    </font>
    <font>
      <b/>
      <sz val="11"/>
      <color theme="0"/>
      <name val="Calibri"/>
      <family val="2"/>
      <scheme val="minor"/>
    </font>
    <font>
      <sz val="11"/>
      <color rgb="FFFF0000"/>
      <name val="Calibri"/>
      <family val="2"/>
      <scheme val="minor"/>
    </font>
    <font>
      <b/>
      <sz val="11"/>
      <name val="Calibri"/>
      <family val="2"/>
      <scheme val="minor"/>
    </font>
    <font>
      <b/>
      <sz val="9"/>
      <color rgb="FF000000"/>
      <name val="Arial"/>
      <family val="2"/>
    </font>
    <font>
      <sz val="9"/>
      <color rgb="FF000000"/>
      <name val="Arial"/>
      <family val="2"/>
    </font>
    <font>
      <sz val="9"/>
      <color theme="1"/>
      <name val="Arial"/>
      <family val="2"/>
    </font>
    <font>
      <b/>
      <sz val="9"/>
      <color theme="1"/>
      <name val="Arial"/>
      <family val="2"/>
    </font>
    <font>
      <sz val="10"/>
      <color theme="1"/>
      <name val="Arial"/>
      <family val="2"/>
    </font>
    <font>
      <sz val="10"/>
      <color rgb="FF000000"/>
      <name val="Arial"/>
      <family val="2"/>
    </font>
  </fonts>
  <fills count="5">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FFFFFF"/>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auto="1"/>
      </left>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style="medium">
        <color indexed="64"/>
      </bottom>
      <diagonal/>
    </border>
    <border>
      <left style="thin">
        <color auto="1"/>
      </left>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indexed="64"/>
      </right>
      <top/>
      <bottom style="thin">
        <color indexed="64"/>
      </bottom>
      <diagonal/>
    </border>
    <border>
      <left style="medium">
        <color rgb="FF000000"/>
      </left>
      <right style="medium">
        <color indexed="64"/>
      </right>
      <top style="medium">
        <color indexed="64"/>
      </top>
      <bottom/>
      <diagonal/>
    </border>
    <border>
      <left style="medium">
        <color rgb="FF000000"/>
      </left>
      <right style="medium">
        <color indexed="64"/>
      </right>
      <top style="thin">
        <color indexed="64"/>
      </top>
      <bottom/>
      <diagonal/>
    </border>
    <border>
      <left style="medium">
        <color rgb="FF000000"/>
      </left>
      <right style="medium">
        <color indexed="64"/>
      </right>
      <top style="thin">
        <color indexed="64"/>
      </top>
      <bottom style="thin">
        <color indexed="64"/>
      </bottom>
      <diagonal/>
    </border>
    <border>
      <left style="medium">
        <color rgb="FF000000"/>
      </left>
      <right style="medium">
        <color indexed="64"/>
      </right>
      <top/>
      <bottom/>
      <diagonal/>
    </border>
    <border>
      <left style="medium">
        <color rgb="FF000000"/>
      </left>
      <right style="medium">
        <color rgb="FF000000"/>
      </right>
      <top style="thin">
        <color indexed="64"/>
      </top>
      <bottom style="medium">
        <color rgb="FF000000"/>
      </bottom>
      <diagonal/>
    </border>
    <border>
      <left style="medium">
        <color rgb="FF000000"/>
      </left>
      <right style="medium">
        <color rgb="FF000000"/>
      </right>
      <top/>
      <bottom/>
      <diagonal/>
    </border>
    <border>
      <left style="medium">
        <color rgb="FF000000"/>
      </left>
      <right style="medium">
        <color rgb="FF000000"/>
      </right>
      <top style="thin">
        <color indexed="64"/>
      </top>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auto="1"/>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rgb="FF000000"/>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s>
  <cellStyleXfs count="2">
    <xf numFmtId="0" fontId="0" fillId="0" borderId="0"/>
    <xf numFmtId="44" fontId="1" fillId="0" borderId="0" applyFont="0" applyFill="0" applyBorder="0" applyAlignment="0" applyProtection="0"/>
  </cellStyleXfs>
  <cellXfs count="242">
    <xf numFmtId="0" fontId="0" fillId="0" borderId="0" xfId="0"/>
    <xf numFmtId="0" fontId="0" fillId="0" borderId="0" xfId="0" applyAlignment="1">
      <alignment horizontal="center" vertical="center" wrapText="1"/>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10" fillId="2" borderId="12"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0" fillId="2" borderId="1" xfId="0" applyFill="1" applyBorder="1" applyAlignment="1">
      <alignment horizontal="center" vertical="center"/>
    </xf>
    <xf numFmtId="0" fontId="2" fillId="2" borderId="1" xfId="0" applyFont="1" applyFill="1" applyBorder="1"/>
    <xf numFmtId="0" fontId="0" fillId="2" borderId="8" xfId="0" applyFill="1" applyBorder="1"/>
    <xf numFmtId="0" fontId="2" fillId="2" borderId="12" xfId="0" applyFont="1" applyFill="1" applyBorder="1" applyAlignment="1">
      <alignment horizontal="center" vertical="center"/>
    </xf>
    <xf numFmtId="0" fontId="2"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0" fillId="2" borderId="12" xfId="0" applyFill="1" applyBorder="1" applyAlignment="1">
      <alignment horizontal="center" vertical="center"/>
    </xf>
    <xf numFmtId="0" fontId="6" fillId="2" borderId="1" xfId="0" applyFont="1" applyFill="1" applyBorder="1" applyAlignment="1">
      <alignment horizontal="left" vertical="center" wrapText="1"/>
    </xf>
    <xf numFmtId="0" fontId="0" fillId="0" borderId="12" xfId="0" applyBorder="1" applyAlignment="1">
      <alignment horizontal="center" vertical="center"/>
    </xf>
    <xf numFmtId="0" fontId="0" fillId="0" borderId="1" xfId="0" applyBorder="1" applyAlignment="1">
      <alignment horizontal="center" wrapText="1"/>
    </xf>
    <xf numFmtId="0" fontId="0" fillId="0" borderId="1" xfId="0" applyBorder="1" applyAlignment="1">
      <alignment horizontal="center" vertical="center"/>
    </xf>
    <xf numFmtId="0" fontId="0" fillId="0" borderId="1" xfId="0" applyBorder="1" applyAlignment="1">
      <alignment horizontal="left" vertical="center"/>
    </xf>
    <xf numFmtId="0" fontId="0" fillId="2" borderId="21" xfId="0" applyFill="1" applyBorder="1"/>
    <xf numFmtId="0" fontId="2" fillId="0" borderId="1" xfId="0" applyFont="1" applyBorder="1" applyAlignment="1">
      <alignment horizontal="center" vertical="center"/>
    </xf>
    <xf numFmtId="0" fontId="2" fillId="0" borderId="1" xfId="0" applyFont="1" applyBorder="1" applyAlignment="1">
      <alignment horizontal="right" vertical="center"/>
    </xf>
    <xf numFmtId="0" fontId="3" fillId="2" borderId="1" xfId="0" applyFont="1" applyFill="1" applyBorder="1" applyAlignment="1">
      <alignment vertical="center" wrapText="1"/>
    </xf>
    <xf numFmtId="0" fontId="4" fillId="2" borderId="1" xfId="0" applyFont="1" applyFill="1" applyBorder="1"/>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0" fillId="2" borderId="27" xfId="0" applyFill="1" applyBorder="1"/>
    <xf numFmtId="0" fontId="2" fillId="2" borderId="28" xfId="0" applyFont="1" applyFill="1" applyBorder="1" applyAlignment="1">
      <alignment horizontal="right"/>
    </xf>
    <xf numFmtId="0" fontId="2" fillId="2" borderId="28" xfId="0" applyFont="1" applyFill="1" applyBorder="1" applyAlignment="1">
      <alignment horizontal="center" vertical="center"/>
    </xf>
    <xf numFmtId="0" fontId="0" fillId="2" borderId="27" xfId="0" applyFill="1" applyBorder="1" applyAlignment="1">
      <alignment horizontal="center" vertical="center"/>
    </xf>
    <xf numFmtId="0" fontId="0" fillId="0" borderId="0" xfId="0" applyBorder="1"/>
    <xf numFmtId="0" fontId="2" fillId="0" borderId="0" xfId="0" applyFont="1" applyAlignment="1">
      <alignment horizontal="center"/>
    </xf>
    <xf numFmtId="0" fontId="2" fillId="0" borderId="33" xfId="0" applyFont="1" applyBorder="1"/>
    <xf numFmtId="0" fontId="2" fillId="0" borderId="34" xfId="0" applyFont="1" applyBorder="1" applyAlignment="1">
      <alignment horizontal="center" vertical="center"/>
    </xf>
    <xf numFmtId="0" fontId="16" fillId="0" borderId="35" xfId="0" applyFont="1" applyBorder="1" applyAlignment="1">
      <alignment horizontal="justify" vertical="center" wrapText="1"/>
    </xf>
    <xf numFmtId="0" fontId="16" fillId="0" borderId="36" xfId="0" applyFont="1" applyBorder="1" applyAlignment="1">
      <alignment horizontal="justify" vertical="center" wrapText="1"/>
    </xf>
    <xf numFmtId="0" fontId="16" fillId="0" borderId="37" xfId="0" applyFont="1" applyBorder="1" applyAlignment="1">
      <alignment horizontal="justify" vertical="center" wrapText="1"/>
    </xf>
    <xf numFmtId="0" fontId="16" fillId="0" borderId="38" xfId="0" applyFont="1" applyBorder="1" applyAlignment="1">
      <alignment horizontal="justify" vertical="center" wrapText="1"/>
    </xf>
    <xf numFmtId="0" fontId="16" fillId="0" borderId="39" xfId="0" applyFont="1" applyBorder="1" applyAlignment="1">
      <alignment horizontal="justify" vertical="center" wrapText="1"/>
    </xf>
    <xf numFmtId="0" fontId="15" fillId="0" borderId="41" xfId="0" applyFont="1" applyBorder="1" applyAlignment="1">
      <alignment horizontal="right" vertical="center" wrapText="1"/>
    </xf>
    <xf numFmtId="0" fontId="15" fillId="0" borderId="40" xfId="0" applyFont="1" applyBorder="1" applyAlignment="1">
      <alignment horizontal="right" vertical="center" wrapText="1"/>
    </xf>
    <xf numFmtId="0" fontId="15" fillId="0" borderId="42" xfId="0" applyFont="1" applyBorder="1" applyAlignment="1">
      <alignment horizontal="right" vertical="center" wrapText="1"/>
    </xf>
    <xf numFmtId="0" fontId="15" fillId="0" borderId="43" xfId="0" applyFont="1" applyBorder="1" applyAlignment="1">
      <alignment horizontal="right" vertical="center" wrapText="1"/>
    </xf>
    <xf numFmtId="0" fontId="15" fillId="0" borderId="44" xfId="0" applyFont="1" applyBorder="1" applyAlignment="1">
      <alignment horizontal="right" vertical="center" wrapText="1"/>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2" borderId="0" xfId="0" applyFont="1" applyFill="1" applyBorder="1" applyAlignment="1">
      <alignment horizontal="center"/>
    </xf>
    <xf numFmtId="0" fontId="15" fillId="0" borderId="0" xfId="0" applyFont="1" applyBorder="1" applyAlignment="1">
      <alignment horizontal="right" vertical="center" wrapText="1"/>
    </xf>
    <xf numFmtId="0" fontId="16" fillId="0" borderId="0" xfId="0" applyFont="1" applyBorder="1" applyAlignment="1">
      <alignment horizontal="justify" vertical="center" wrapText="1"/>
    </xf>
    <xf numFmtId="6" fontId="15" fillId="4" borderId="24" xfId="0" applyNumberFormat="1" applyFont="1" applyFill="1" applyBorder="1" applyAlignment="1">
      <alignment vertical="center" wrapText="1"/>
    </xf>
    <xf numFmtId="44" fontId="16" fillId="0" borderId="24" xfId="1" applyFont="1" applyBorder="1"/>
    <xf numFmtId="165" fontId="15" fillId="4" borderId="24" xfId="1" applyNumberFormat="1" applyFont="1" applyFill="1" applyBorder="1" applyAlignment="1">
      <alignment vertical="center" wrapText="1"/>
    </xf>
    <xf numFmtId="44" fontId="17" fillId="2" borderId="7" xfId="1" applyFont="1" applyFill="1" applyBorder="1"/>
    <xf numFmtId="0" fontId="6" fillId="2" borderId="1" xfId="0"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33" xfId="0" applyFont="1" applyFill="1" applyBorder="1" applyAlignment="1">
      <alignment horizontal="center" vertical="center" wrapText="1"/>
    </xf>
    <xf numFmtId="165" fontId="16" fillId="0" borderId="53" xfId="1" applyNumberFormat="1" applyFont="1" applyBorder="1"/>
    <xf numFmtId="165" fontId="16" fillId="0" borderId="24" xfId="1" applyNumberFormat="1" applyFont="1" applyBorder="1"/>
    <xf numFmtId="166" fontId="19" fillId="0" borderId="54" xfId="0" applyNumberFormat="1" applyFont="1" applyBorder="1" applyAlignment="1">
      <alignment horizontal="right" vertical="top" shrinkToFit="1"/>
    </xf>
    <xf numFmtId="166" fontId="19" fillId="0" borderId="55" xfId="0" applyNumberFormat="1" applyFont="1" applyBorder="1" applyAlignment="1">
      <alignment horizontal="right" vertical="top" shrinkToFit="1"/>
    </xf>
    <xf numFmtId="166" fontId="19" fillId="0" borderId="56" xfId="0" applyNumberFormat="1" applyFont="1" applyBorder="1" applyAlignment="1">
      <alignment horizontal="right" vertical="top" shrinkToFit="1"/>
    </xf>
    <xf numFmtId="166" fontId="19" fillId="0" borderId="57" xfId="0" applyNumberFormat="1" applyFont="1" applyBorder="1" applyAlignment="1">
      <alignment horizontal="right" vertical="top" shrinkToFit="1"/>
    </xf>
    <xf numFmtId="0" fontId="0" fillId="0" borderId="0" xfId="0" applyAlignment="1">
      <alignment horizontal="right"/>
    </xf>
    <xf numFmtId="166" fontId="19" fillId="0" borderId="53" xfId="0" applyNumberFormat="1" applyFont="1" applyBorder="1" applyAlignment="1">
      <alignment horizontal="right" vertical="top" shrinkToFit="1"/>
    </xf>
    <xf numFmtId="166" fontId="19" fillId="0" borderId="24" xfId="0" applyNumberFormat="1" applyFont="1" applyBorder="1" applyAlignment="1">
      <alignment horizontal="right" vertical="top" shrinkToFit="1"/>
    </xf>
    <xf numFmtId="166" fontId="19" fillId="0" borderId="58" xfId="0" applyNumberFormat="1" applyFont="1" applyBorder="1" applyAlignment="1">
      <alignment horizontal="right" vertical="top" shrinkToFit="1"/>
    </xf>
    <xf numFmtId="165" fontId="19" fillId="0" borderId="53" xfId="1" applyNumberFormat="1" applyFont="1" applyBorder="1" applyAlignment="1">
      <alignment horizontal="right" vertical="top" shrinkToFit="1"/>
    </xf>
    <xf numFmtId="165" fontId="19" fillId="0" borderId="24" xfId="1" applyNumberFormat="1" applyFont="1" applyBorder="1" applyAlignment="1">
      <alignment horizontal="right" vertical="top" shrinkToFit="1"/>
    </xf>
    <xf numFmtId="165" fontId="19" fillId="0" borderId="58" xfId="1" applyNumberFormat="1" applyFont="1" applyBorder="1" applyAlignment="1">
      <alignment horizontal="right" vertical="top" shrinkToFit="1"/>
    </xf>
    <xf numFmtId="0" fontId="0" fillId="0" borderId="19" xfId="0" applyBorder="1" applyAlignment="1">
      <alignment horizontal="right"/>
    </xf>
    <xf numFmtId="165" fontId="18" fillId="0" borderId="30" xfId="1" applyNumberFormat="1" applyFont="1" applyBorder="1"/>
    <xf numFmtId="165" fontId="18" fillId="0" borderId="13" xfId="1" applyNumberFormat="1" applyFont="1" applyBorder="1"/>
    <xf numFmtId="165" fontId="18" fillId="0" borderId="20" xfId="1" applyNumberFormat="1" applyFont="1" applyBorder="1"/>
    <xf numFmtId="165" fontId="18" fillId="0" borderId="6" xfId="1" applyNumberFormat="1" applyFont="1" applyBorder="1"/>
    <xf numFmtId="0" fontId="18" fillId="0" borderId="0" xfId="0" applyFont="1"/>
    <xf numFmtId="0" fontId="18" fillId="0" borderId="22" xfId="0" applyFont="1" applyBorder="1"/>
    <xf numFmtId="165" fontId="18" fillId="0" borderId="3" xfId="1" applyNumberFormat="1" applyFont="1" applyBorder="1"/>
    <xf numFmtId="165" fontId="18" fillId="0" borderId="4" xfId="1" applyNumberFormat="1" applyFont="1" applyBorder="1"/>
    <xf numFmtId="165" fontId="18" fillId="0" borderId="1" xfId="1" applyNumberFormat="1" applyFont="1" applyBorder="1"/>
    <xf numFmtId="165" fontId="18" fillId="0" borderId="5" xfId="1" applyNumberFormat="1" applyFont="1" applyBorder="1"/>
    <xf numFmtId="165" fontId="0" fillId="0" borderId="0" xfId="0" applyNumberFormat="1"/>
    <xf numFmtId="165" fontId="0" fillId="0" borderId="53" xfId="1" applyNumberFormat="1" applyFont="1" applyBorder="1"/>
    <xf numFmtId="165" fontId="0" fillId="0" borderId="24" xfId="1" applyNumberFormat="1" applyFont="1" applyBorder="1"/>
    <xf numFmtId="44" fontId="19" fillId="0" borderId="48" xfId="1" applyFont="1" applyBorder="1" applyAlignment="1">
      <alignment horizontal="right" vertical="top" shrinkToFit="1"/>
    </xf>
    <xf numFmtId="44" fontId="18" fillId="0" borderId="30" xfId="1" applyFont="1" applyBorder="1"/>
    <xf numFmtId="44" fontId="19" fillId="0" borderId="49" xfId="1" applyFont="1" applyBorder="1" applyAlignment="1">
      <alignment horizontal="right" vertical="top" shrinkToFit="1"/>
    </xf>
    <xf numFmtId="44" fontId="18" fillId="0" borderId="13" xfId="1" applyFont="1" applyBorder="1"/>
    <xf numFmtId="44" fontId="19" fillId="0" borderId="50" xfId="1" applyFont="1" applyBorder="1" applyAlignment="1">
      <alignment horizontal="right" vertical="top" shrinkToFit="1"/>
    </xf>
    <xf numFmtId="44" fontId="18" fillId="0" borderId="0" xfId="1" applyFont="1"/>
    <xf numFmtId="44" fontId="18" fillId="0" borderId="18" xfId="1" applyFont="1" applyBorder="1"/>
    <xf numFmtId="44" fontId="18" fillId="0" borderId="59" xfId="1" applyFont="1" applyBorder="1"/>
    <xf numFmtId="44" fontId="18" fillId="0" borderId="60" xfId="1" applyFont="1" applyBorder="1"/>
    <xf numFmtId="44" fontId="19" fillId="0" borderId="11" xfId="1" applyFont="1" applyBorder="1" applyAlignment="1">
      <alignment horizontal="right" vertical="top" shrinkToFit="1"/>
    </xf>
    <xf numFmtId="44" fontId="19" fillId="0" borderId="12" xfId="1" applyFont="1" applyBorder="1" applyAlignment="1">
      <alignment horizontal="right" vertical="top" shrinkToFit="1"/>
    </xf>
    <xf numFmtId="44" fontId="19" fillId="0" borderId="8" xfId="1" applyFont="1" applyBorder="1" applyAlignment="1">
      <alignment horizontal="right" vertical="top" shrinkToFit="1"/>
    </xf>
    <xf numFmtId="44" fontId="18" fillId="0" borderId="22" xfId="1" applyFont="1" applyBorder="1"/>
    <xf numFmtId="44" fontId="18" fillId="0" borderId="51" xfId="1" applyFont="1" applyBorder="1"/>
    <xf numFmtId="44" fontId="18" fillId="0" borderId="52" xfId="1" applyFont="1" applyBorder="1"/>
    <xf numFmtId="44" fontId="18" fillId="0" borderId="26" xfId="1" applyFont="1" applyBorder="1"/>
    <xf numFmtId="44" fontId="18" fillId="0" borderId="31" xfId="1" applyFont="1" applyBorder="1"/>
    <xf numFmtId="44" fontId="18" fillId="0" borderId="9" xfId="1" applyFont="1" applyBorder="1"/>
    <xf numFmtId="44" fontId="18" fillId="0" borderId="10" xfId="1" applyFont="1" applyBorder="1"/>
    <xf numFmtId="44" fontId="18" fillId="0" borderId="2" xfId="1" applyFont="1" applyBorder="1"/>
    <xf numFmtId="0" fontId="0" fillId="0" borderId="19" xfId="0" applyBorder="1"/>
    <xf numFmtId="44" fontId="17" fillId="2" borderId="26" xfId="1" applyFont="1" applyFill="1" applyBorder="1"/>
    <xf numFmtId="44" fontId="17" fillId="2" borderId="58" xfId="1" applyNumberFormat="1" applyFont="1" applyFill="1" applyBorder="1"/>
    <xf numFmtId="6" fontId="17" fillId="2" borderId="58" xfId="1" applyNumberFormat="1" applyFont="1" applyFill="1" applyBorder="1"/>
    <xf numFmtId="6" fontId="17" fillId="0" borderId="58" xfId="0" applyNumberFormat="1" applyFont="1" applyBorder="1" applyAlignment="1">
      <alignment vertical="center"/>
    </xf>
    <xf numFmtId="0" fontId="2" fillId="2" borderId="30" xfId="0" applyFont="1" applyFill="1" applyBorder="1" applyAlignment="1">
      <alignment horizontal="center" vertical="center"/>
    </xf>
    <xf numFmtId="0" fontId="5" fillId="2" borderId="30" xfId="0" applyFont="1" applyFill="1" applyBorder="1" applyAlignment="1">
      <alignment horizontal="center" vertical="center" wrapText="1"/>
    </xf>
    <xf numFmtId="165" fontId="17" fillId="2" borderId="58" xfId="0" applyNumberFormat="1" applyFont="1" applyFill="1" applyBorder="1"/>
    <xf numFmtId="164" fontId="17" fillId="2" borderId="33" xfId="0" applyNumberFormat="1" applyFont="1" applyFill="1" applyBorder="1"/>
    <xf numFmtId="165" fontId="17" fillId="2" borderId="33" xfId="0" applyNumberFormat="1" applyFont="1" applyFill="1" applyBorder="1"/>
    <xf numFmtId="44" fontId="18" fillId="0" borderId="4" xfId="1" applyFont="1" applyBorder="1"/>
    <xf numFmtId="0" fontId="17" fillId="0" borderId="30" xfId="0" applyFont="1" applyBorder="1" applyAlignment="1">
      <alignment horizontal="justify" vertical="center" wrapText="1"/>
    </xf>
    <xf numFmtId="166" fontId="19" fillId="0" borderId="47" xfId="0" applyNumberFormat="1" applyFont="1" applyBorder="1" applyAlignment="1">
      <alignment horizontal="right" vertical="top" shrinkToFit="1"/>
    </xf>
    <xf numFmtId="165" fontId="18" fillId="0" borderId="7" xfId="1" applyNumberFormat="1" applyFont="1" applyBorder="1"/>
    <xf numFmtId="165" fontId="18" fillId="0" borderId="31" xfId="1" applyNumberFormat="1" applyFont="1" applyBorder="1"/>
    <xf numFmtId="44" fontId="19" fillId="0" borderId="21" xfId="1" applyFont="1" applyBorder="1" applyAlignment="1">
      <alignment horizontal="right" vertical="top" shrinkToFit="1"/>
    </xf>
    <xf numFmtId="165" fontId="17" fillId="0" borderId="45" xfId="0" applyNumberFormat="1" applyFont="1" applyBorder="1"/>
    <xf numFmtId="165" fontId="17" fillId="0" borderId="46" xfId="0" applyNumberFormat="1" applyFont="1" applyBorder="1"/>
    <xf numFmtId="165" fontId="17" fillId="0" borderId="63" xfId="0" applyNumberFormat="1" applyFont="1" applyBorder="1"/>
    <xf numFmtId="165" fontId="17" fillId="0" borderId="61" xfId="0" applyNumberFormat="1" applyFont="1" applyBorder="1"/>
    <xf numFmtId="0" fontId="2" fillId="2" borderId="62" xfId="0" applyFont="1" applyFill="1" applyBorder="1" applyAlignment="1">
      <alignment horizontal="center" vertical="center"/>
    </xf>
    <xf numFmtId="6" fontId="14" fillId="2" borderId="58" xfId="0" applyNumberFormat="1" applyFont="1" applyFill="1" applyBorder="1" applyAlignment="1">
      <alignment vertical="center" wrapText="1"/>
    </xf>
    <xf numFmtId="6" fontId="14" fillId="2" borderId="51" xfId="0" applyNumberFormat="1" applyFont="1" applyFill="1" applyBorder="1" applyAlignment="1">
      <alignment vertical="center" wrapText="1"/>
    </xf>
    <xf numFmtId="0" fontId="2" fillId="0" borderId="30" xfId="0" applyFont="1" applyBorder="1" applyAlignment="1">
      <alignment horizontal="center" vertical="center"/>
    </xf>
    <xf numFmtId="6" fontId="15" fillId="4" borderId="64" xfId="0" applyNumberFormat="1" applyFont="1" applyFill="1" applyBorder="1" applyAlignment="1">
      <alignment vertical="center" wrapText="1"/>
    </xf>
    <xf numFmtId="44" fontId="16" fillId="0" borderId="64" xfId="1" applyFont="1" applyBorder="1"/>
    <xf numFmtId="44" fontId="0" fillId="0" borderId="0" xfId="0" applyNumberFormat="1"/>
    <xf numFmtId="44" fontId="19" fillId="0" borderId="56" xfId="1" applyFont="1" applyBorder="1" applyAlignment="1">
      <alignment horizontal="right" vertical="top" shrinkToFit="1"/>
    </xf>
    <xf numFmtId="44" fontId="19" fillId="0" borderId="66" xfId="1" applyFont="1" applyBorder="1" applyAlignment="1">
      <alignment horizontal="right" vertical="top" shrinkToFit="1"/>
    </xf>
    <xf numFmtId="44" fontId="19" fillId="0" borderId="65" xfId="1" applyFont="1" applyBorder="1" applyAlignment="1">
      <alignment horizontal="right" vertical="top" shrinkToFit="1"/>
    </xf>
    <xf numFmtId="166" fontId="19" fillId="0" borderId="64" xfId="0" applyNumberFormat="1" applyFont="1" applyBorder="1" applyAlignment="1">
      <alignment horizontal="right" vertical="top" shrinkToFit="1"/>
    </xf>
    <xf numFmtId="165" fontId="18" fillId="0" borderId="14" xfId="1" applyNumberFormat="1" applyFont="1" applyBorder="1"/>
    <xf numFmtId="165" fontId="18" fillId="0" borderId="67" xfId="1" applyNumberFormat="1" applyFont="1" applyBorder="1"/>
    <xf numFmtId="44" fontId="19" fillId="0" borderId="68" xfId="1" applyFont="1" applyBorder="1" applyAlignment="1">
      <alignment horizontal="right" vertical="top" shrinkToFit="1"/>
    </xf>
    <xf numFmtId="44" fontId="18" fillId="0" borderId="25" xfId="1" applyFont="1" applyBorder="1"/>
    <xf numFmtId="44" fontId="18" fillId="0" borderId="67" xfId="1" applyFont="1" applyBorder="1"/>
    <xf numFmtId="0" fontId="0" fillId="0" borderId="15" xfId="0" applyBorder="1" applyAlignment="1">
      <alignment horizontal="right"/>
    </xf>
    <xf numFmtId="0" fontId="18" fillId="0" borderId="32" xfId="0" applyFont="1" applyBorder="1"/>
    <xf numFmtId="0" fontId="18" fillId="0" borderId="34" xfId="0" applyFont="1" applyBorder="1"/>
    <xf numFmtId="44" fontId="18" fillId="0" borderId="32" xfId="1" applyFont="1" applyBorder="1"/>
    <xf numFmtId="44" fontId="18" fillId="0" borderId="34" xfId="1" applyFont="1" applyBorder="1"/>
    <xf numFmtId="166" fontId="0" fillId="0" borderId="0" xfId="0" applyNumberFormat="1"/>
    <xf numFmtId="0" fontId="0" fillId="0" borderId="33" xfId="0" applyBorder="1"/>
    <xf numFmtId="6" fontId="16" fillId="0" borderId="64" xfId="1" applyNumberFormat="1" applyFont="1" applyBorder="1"/>
    <xf numFmtId="6" fontId="16" fillId="0" borderId="64" xfId="1" applyNumberFormat="1" applyFont="1" applyBorder="1" applyAlignment="1">
      <alignment vertical="center"/>
    </xf>
    <xf numFmtId="0" fontId="0" fillId="2" borderId="0" xfId="0" applyFill="1"/>
    <xf numFmtId="0" fontId="2" fillId="2" borderId="69" xfId="0" applyFont="1" applyFill="1" applyBorder="1" applyAlignment="1">
      <alignment horizontal="center"/>
    </xf>
    <xf numFmtId="44" fontId="16" fillId="0" borderId="64" xfId="1" applyFont="1" applyBorder="1" applyAlignment="1">
      <alignment vertical="center"/>
    </xf>
    <xf numFmtId="165" fontId="15" fillId="4" borderId="64" xfId="1" applyNumberFormat="1" applyFont="1" applyFill="1" applyBorder="1" applyAlignment="1">
      <alignment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9" xfId="0" applyBorder="1" applyAlignment="1">
      <alignment horizontal="center" vertical="center" wrapText="1"/>
    </xf>
    <xf numFmtId="0" fontId="0" fillId="0" borderId="0" xfId="0" applyBorder="1" applyAlignment="1">
      <alignment horizontal="center" vertical="center" wrapText="1"/>
    </xf>
    <xf numFmtId="0" fontId="0" fillId="0" borderId="17" xfId="0" applyBorder="1" applyAlignment="1">
      <alignment horizontal="center" vertical="center" wrapText="1"/>
    </xf>
    <xf numFmtId="0" fontId="0" fillId="0" borderId="23" xfId="0"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0" fontId="2" fillId="2" borderId="5" xfId="0" applyFont="1" applyFill="1" applyBorder="1" applyAlignment="1">
      <alignment horizontal="right"/>
    </xf>
    <xf numFmtId="0" fontId="2" fillId="2" borderId="6" xfId="0" applyFont="1" applyFill="1" applyBorder="1" applyAlignment="1">
      <alignment horizontal="right"/>
    </xf>
    <xf numFmtId="0" fontId="2" fillId="2" borderId="29" xfId="0" applyFont="1" applyFill="1" applyBorder="1" applyAlignment="1">
      <alignment horizontal="right"/>
    </xf>
    <xf numFmtId="0" fontId="2" fillId="2" borderId="23" xfId="0" applyFont="1" applyFill="1" applyBorder="1" applyAlignment="1">
      <alignment horizontal="right"/>
    </xf>
    <xf numFmtId="0" fontId="2" fillId="0" borderId="11" xfId="0" applyFont="1" applyBorder="1" applyAlignment="1">
      <alignment horizontal="center"/>
    </xf>
    <xf numFmtId="0" fontId="2" fillId="0" borderId="3" xfId="0" applyFont="1" applyBorder="1" applyAlignment="1">
      <alignment horizontal="center"/>
    </xf>
    <xf numFmtId="0" fontId="2" fillId="0" borderId="62" xfId="0" applyFont="1" applyBorder="1" applyAlignment="1">
      <alignment horizontal="center"/>
    </xf>
    <xf numFmtId="4" fontId="11" fillId="3" borderId="15" xfId="0" applyNumberFormat="1" applyFont="1" applyFill="1" applyBorder="1" applyAlignment="1">
      <alignment horizontal="center" vertical="center"/>
    </xf>
    <xf numFmtId="4" fontId="11" fillId="3" borderId="16" xfId="0" applyNumberFormat="1" applyFont="1" applyFill="1" applyBorder="1" applyAlignment="1">
      <alignment horizontal="center" vertical="center"/>
    </xf>
    <xf numFmtId="4" fontId="8" fillId="0" borderId="9"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4" fontId="8" fillId="2" borderId="17" xfId="0" applyNumberFormat="1" applyFont="1" applyFill="1" applyBorder="1" applyAlignment="1">
      <alignment horizontal="center" vertical="center" wrapText="1"/>
    </xf>
    <xf numFmtId="4" fontId="8" fillId="2" borderId="18" xfId="0" applyNumberFormat="1"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34" xfId="0" applyFont="1" applyFill="1" applyBorder="1" applyAlignment="1">
      <alignment horizontal="center" vertical="center" wrapText="1"/>
    </xf>
    <xf numFmtId="6" fontId="9" fillId="2" borderId="9" xfId="0" applyNumberFormat="1" applyFont="1" applyFill="1" applyBorder="1" applyAlignment="1">
      <alignment horizontal="center" vertical="center" wrapText="1"/>
    </xf>
    <xf numFmtId="6" fontId="9" fillId="2" borderId="10" xfId="0" applyNumberFormat="1" applyFont="1" applyFill="1" applyBorder="1" applyAlignment="1">
      <alignment horizontal="center" vertical="center" wrapText="1"/>
    </xf>
    <xf numFmtId="6" fontId="9" fillId="2" borderId="2" xfId="0" applyNumberFormat="1" applyFont="1" applyFill="1" applyBorder="1" applyAlignment="1">
      <alignment horizontal="center" vertical="center" wrapText="1"/>
    </xf>
    <xf numFmtId="6" fontId="9" fillId="2" borderId="17" xfId="0" applyNumberFormat="1" applyFont="1" applyFill="1" applyBorder="1" applyAlignment="1">
      <alignment horizontal="center" vertical="center" wrapText="1"/>
    </xf>
    <xf numFmtId="6" fontId="9" fillId="2" borderId="23" xfId="0" applyNumberFormat="1" applyFont="1" applyFill="1" applyBorder="1" applyAlignment="1">
      <alignment horizontal="center" vertical="center" wrapText="1"/>
    </xf>
    <xf numFmtId="6" fontId="9" fillId="2" borderId="18" xfId="0" applyNumberFormat="1" applyFont="1" applyFill="1" applyBorder="1" applyAlignment="1">
      <alignment horizontal="center" vertical="center" wrapText="1"/>
    </xf>
    <xf numFmtId="0" fontId="0" fillId="2" borderId="9" xfId="0" applyFill="1" applyBorder="1" applyAlignment="1">
      <alignment horizontal="left" vertical="top" wrapText="1"/>
    </xf>
    <xf numFmtId="0" fontId="0" fillId="2" borderId="10" xfId="0" applyFill="1" applyBorder="1" applyAlignment="1">
      <alignment horizontal="left" vertical="top" wrapText="1"/>
    </xf>
    <xf numFmtId="0" fontId="0" fillId="2" borderId="2" xfId="0" applyFill="1" applyBorder="1" applyAlignment="1">
      <alignment horizontal="left" vertical="top" wrapText="1"/>
    </xf>
    <xf numFmtId="0" fontId="0" fillId="2" borderId="19" xfId="0" applyFill="1" applyBorder="1" applyAlignment="1">
      <alignment horizontal="left" vertical="top" wrapText="1"/>
    </xf>
    <xf numFmtId="0" fontId="0" fillId="2" borderId="0" xfId="0" applyFill="1" applyBorder="1" applyAlignment="1">
      <alignment horizontal="left" vertical="top" wrapText="1"/>
    </xf>
    <xf numFmtId="0" fontId="0" fillId="2" borderId="22" xfId="0" applyFill="1" applyBorder="1" applyAlignment="1">
      <alignment horizontal="left" vertical="top" wrapText="1"/>
    </xf>
    <xf numFmtId="0" fontId="0" fillId="2" borderId="17" xfId="0" applyFill="1" applyBorder="1" applyAlignment="1">
      <alignment horizontal="left" vertical="top" wrapText="1"/>
    </xf>
    <xf numFmtId="0" fontId="0" fillId="2" borderId="23" xfId="0" applyFill="1" applyBorder="1" applyAlignment="1">
      <alignment horizontal="left" vertical="top" wrapText="1"/>
    </xf>
    <xf numFmtId="0" fontId="0" fillId="2" borderId="18" xfId="0" applyFill="1" applyBorder="1" applyAlignment="1">
      <alignment horizontal="left" vertical="top" wrapText="1"/>
    </xf>
    <xf numFmtId="0" fontId="2" fillId="2" borderId="20" xfId="0" applyFont="1" applyFill="1" applyBorder="1" applyAlignment="1">
      <alignment horizontal="right"/>
    </xf>
    <xf numFmtId="0" fontId="2" fillId="2" borderId="1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62" xfId="0" applyFont="1" applyFill="1" applyBorder="1" applyAlignment="1">
      <alignment horizontal="center" vertical="center" wrapText="1"/>
    </xf>
    <xf numFmtId="0" fontId="2" fillId="0" borderId="21" xfId="0" applyFont="1" applyBorder="1" applyAlignment="1">
      <alignment horizontal="right" vertical="center"/>
    </xf>
    <xf numFmtId="0" fontId="2" fillId="0" borderId="7" xfId="0" applyFont="1" applyBorder="1" applyAlignment="1">
      <alignment horizontal="right" vertical="center"/>
    </xf>
    <xf numFmtId="0" fontId="2" fillId="0" borderId="26" xfId="0" applyFont="1" applyBorder="1" applyAlignment="1">
      <alignment horizontal="right" vertical="center"/>
    </xf>
    <xf numFmtId="0" fontId="2" fillId="2" borderId="11" xfId="0" applyFont="1" applyFill="1" applyBorder="1" applyAlignment="1">
      <alignment horizontal="left" vertical="center"/>
    </xf>
    <xf numFmtId="0" fontId="2" fillId="2" borderId="3" xfId="0" applyFont="1" applyFill="1" applyBorder="1" applyAlignment="1">
      <alignment horizontal="left" vertical="center"/>
    </xf>
    <xf numFmtId="0" fontId="2" fillId="2" borderId="62" xfId="0" applyFont="1" applyFill="1" applyBorder="1" applyAlignment="1">
      <alignment horizontal="left" vertical="center"/>
    </xf>
    <xf numFmtId="0" fontId="2" fillId="2" borderId="7" xfId="0" applyFont="1" applyFill="1" applyBorder="1" applyAlignment="1">
      <alignment horizontal="right"/>
    </xf>
    <xf numFmtId="0" fontId="6" fillId="2" borderId="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4" xfId="0" applyFont="1" applyFill="1" applyBorder="1" applyAlignment="1">
      <alignment horizontal="center" vertical="center" wrapText="1"/>
    </xf>
    <xf numFmtId="6" fontId="9" fillId="4" borderId="9" xfId="0" applyNumberFormat="1" applyFont="1" applyFill="1" applyBorder="1" applyAlignment="1">
      <alignment horizontal="center" vertical="center" wrapText="1"/>
    </xf>
    <xf numFmtId="6" fontId="9" fillId="4" borderId="10" xfId="0" applyNumberFormat="1" applyFont="1" applyFill="1" applyBorder="1" applyAlignment="1">
      <alignment horizontal="center" vertical="center" wrapText="1"/>
    </xf>
    <xf numFmtId="6" fontId="9" fillId="4" borderId="2" xfId="0" applyNumberFormat="1" applyFont="1" applyFill="1" applyBorder="1" applyAlignment="1">
      <alignment horizontal="center" vertical="center" wrapText="1"/>
    </xf>
    <xf numFmtId="6" fontId="9" fillId="4" borderId="17" xfId="0" applyNumberFormat="1" applyFont="1" applyFill="1" applyBorder="1" applyAlignment="1">
      <alignment horizontal="center" vertical="center" wrapText="1"/>
    </xf>
    <xf numFmtId="6" fontId="9" fillId="4" borderId="23" xfId="0" applyNumberFormat="1" applyFont="1" applyFill="1" applyBorder="1" applyAlignment="1">
      <alignment horizontal="center" vertical="center" wrapText="1"/>
    </xf>
    <xf numFmtId="6" fontId="9" fillId="4" borderId="18" xfId="0" applyNumberFormat="1" applyFont="1" applyFill="1" applyBorder="1" applyAlignment="1">
      <alignment horizontal="center" vertical="center" wrapText="1"/>
    </xf>
    <xf numFmtId="0" fontId="14" fillId="0" borderId="15" xfId="0" applyFont="1" applyBorder="1" applyAlignment="1">
      <alignment horizontal="center"/>
    </xf>
    <xf numFmtId="0" fontId="14" fillId="0" borderId="34" xfId="0" applyFont="1" applyBorder="1" applyAlignment="1">
      <alignment horizontal="center"/>
    </xf>
    <xf numFmtId="0" fontId="0" fillId="0" borderId="2" xfId="0" applyBorder="1" applyAlignment="1">
      <alignment horizontal="center" vertical="center" wrapText="1"/>
    </xf>
    <xf numFmtId="0" fontId="0" fillId="0" borderId="22" xfId="0" applyBorder="1" applyAlignment="1">
      <alignment horizontal="center" vertical="center" wrapText="1"/>
    </xf>
    <xf numFmtId="0" fontId="0" fillId="0" borderId="18" xfId="0" applyBorder="1" applyAlignment="1">
      <alignment horizontal="center" vertical="center" wrapText="1"/>
    </xf>
    <xf numFmtId="4" fontId="11" fillId="3" borderId="9" xfId="0" applyNumberFormat="1" applyFont="1" applyFill="1" applyBorder="1" applyAlignment="1">
      <alignment horizontal="center" vertical="center"/>
    </xf>
    <xf numFmtId="4" fontId="11" fillId="3" borderId="10" xfId="0" applyNumberFormat="1" applyFont="1" applyFill="1" applyBorder="1" applyAlignment="1">
      <alignment horizontal="center" vertical="center"/>
    </xf>
    <xf numFmtId="4" fontId="11" fillId="3" borderId="2" xfId="0" applyNumberFormat="1" applyFont="1" applyFill="1" applyBorder="1" applyAlignment="1">
      <alignment horizontal="center" vertical="center"/>
    </xf>
    <xf numFmtId="4" fontId="8" fillId="0" borderId="19" xfId="0" applyNumberFormat="1" applyFont="1" applyBorder="1" applyAlignment="1">
      <alignment horizontal="center" vertical="center" wrapText="1"/>
    </xf>
    <xf numFmtId="4" fontId="8" fillId="0" borderId="0" xfId="0" applyNumberFormat="1" applyFont="1" applyBorder="1" applyAlignment="1">
      <alignment horizontal="center" vertical="center" wrapText="1"/>
    </xf>
    <xf numFmtId="4" fontId="8" fillId="0" borderId="22" xfId="0" applyNumberFormat="1" applyFont="1" applyBorder="1" applyAlignment="1">
      <alignment horizontal="center" vertical="center" wrapText="1"/>
    </xf>
    <xf numFmtId="4" fontId="8" fillId="2" borderId="23" xfId="0" applyNumberFormat="1" applyFont="1" applyFill="1" applyBorder="1" applyAlignment="1">
      <alignment horizontal="center" vertical="center" wrapText="1"/>
    </xf>
    <xf numFmtId="0" fontId="2" fillId="0" borderId="15" xfId="0" applyFont="1" applyBorder="1" applyAlignment="1">
      <alignment horizontal="center" vertical="center"/>
    </xf>
    <xf numFmtId="0" fontId="2" fillId="0" borderId="32" xfId="0" applyFont="1" applyBorder="1" applyAlignment="1">
      <alignment horizontal="center" vertical="center"/>
    </xf>
    <xf numFmtId="0" fontId="2" fillId="0" borderId="34" xfId="0" applyFont="1" applyBorder="1" applyAlignment="1">
      <alignment horizontal="center" vertical="center"/>
    </xf>
    <xf numFmtId="0" fontId="2" fillId="0" borderId="15"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1105989</xdr:colOff>
      <xdr:row>3</xdr:row>
      <xdr:rowOff>73859</xdr:rowOff>
    </xdr:to>
    <xdr:pic>
      <xdr:nvPicPr>
        <xdr:cNvPr id="2" name="2 Imagen">
          <a:extLst>
            <a:ext uri="{FF2B5EF4-FFF2-40B4-BE49-F238E27FC236}">
              <a16:creationId xmlns:a16="http://schemas.microsoft.com/office/drawing/2014/main" id="{755EC245-4D78-4997-9A4E-CAF5260F7FC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1848" b="22603"/>
        <a:stretch/>
      </xdr:blipFill>
      <xdr:spPr>
        <a:xfrm>
          <a:off x="454269" y="190500"/>
          <a:ext cx="1105989" cy="4627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0</xdr:row>
      <xdr:rowOff>0</xdr:rowOff>
    </xdr:from>
    <xdr:to>
      <xdr:col>2</xdr:col>
      <xdr:colOff>343989</xdr:colOff>
      <xdr:row>2</xdr:row>
      <xdr:rowOff>104339</xdr:rowOff>
    </xdr:to>
    <xdr:pic>
      <xdr:nvPicPr>
        <xdr:cNvPr id="3" name="2 Imagen">
          <a:extLst>
            <a:ext uri="{FF2B5EF4-FFF2-40B4-BE49-F238E27FC236}">
              <a16:creationId xmlns:a16="http://schemas.microsoft.com/office/drawing/2014/main" id="{25C8FC21-FC47-4B6B-AA21-BDC14699484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1848" b="22603"/>
        <a:stretch/>
      </xdr:blipFill>
      <xdr:spPr>
        <a:xfrm>
          <a:off x="171450" y="0"/>
          <a:ext cx="1105989" cy="4739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109FF-042B-4FA7-91DD-7D5B5C3A99C9}">
  <dimension ref="B2:I130"/>
  <sheetViews>
    <sheetView tabSelected="1" zoomScale="120" zoomScaleNormal="120" workbookViewId="0">
      <selection activeCell="J130" sqref="J130"/>
    </sheetView>
  </sheetViews>
  <sheetFormatPr baseColWidth="10" defaultRowHeight="15" x14ac:dyDescent="0.25"/>
  <cols>
    <col min="1" max="2" width="6.85546875" customWidth="1"/>
    <col min="3" max="3" width="24.85546875" customWidth="1"/>
    <col min="4" max="4" width="10.140625" customWidth="1"/>
    <col min="5" max="5" width="40.42578125" customWidth="1"/>
    <col min="6" max="6" width="19.5703125" customWidth="1"/>
    <col min="7" max="9" width="19.7109375" customWidth="1"/>
  </cols>
  <sheetData>
    <row r="2" spans="2:9" ht="15.75" thickBot="1" x14ac:dyDescent="0.3"/>
    <row r="3" spans="2:9" ht="15" customHeight="1" x14ac:dyDescent="0.25">
      <c r="D3" s="162" t="s">
        <v>191</v>
      </c>
      <c r="E3" s="163"/>
      <c r="F3" s="163"/>
      <c r="G3" s="163"/>
      <c r="H3" s="107"/>
    </row>
    <row r="4" spans="2:9" x14ac:dyDescent="0.25">
      <c r="D4" s="164"/>
      <c r="E4" s="165"/>
      <c r="F4" s="165"/>
      <c r="G4" s="165"/>
      <c r="H4" s="107"/>
    </row>
    <row r="5" spans="2:9" ht="15.75" thickBot="1" x14ac:dyDescent="0.3">
      <c r="D5" s="166"/>
      <c r="E5" s="167"/>
      <c r="F5" s="167"/>
      <c r="G5" s="167"/>
      <c r="H5" s="107"/>
    </row>
    <row r="6" spans="2:9" ht="15.75" thickBot="1" x14ac:dyDescent="0.3">
      <c r="D6" s="1"/>
      <c r="E6" s="1"/>
      <c r="F6" s="1"/>
      <c r="G6" s="1"/>
      <c r="H6" s="1"/>
    </row>
    <row r="7" spans="2:9" ht="15" customHeight="1" thickBot="1" x14ac:dyDescent="0.3">
      <c r="D7" s="1"/>
      <c r="E7" s="179" t="s">
        <v>109</v>
      </c>
      <c r="F7" s="180"/>
      <c r="G7" s="1"/>
      <c r="H7" s="1"/>
      <c r="I7" s="1"/>
    </row>
    <row r="8" spans="2:9" x14ac:dyDescent="0.25">
      <c r="D8" s="1"/>
      <c r="E8" s="181" t="s">
        <v>203</v>
      </c>
      <c r="F8" s="182"/>
      <c r="G8" s="1"/>
      <c r="H8" s="1"/>
      <c r="I8" s="1"/>
    </row>
    <row r="9" spans="2:9" ht="15.75" thickBot="1" x14ac:dyDescent="0.3">
      <c r="D9" s="1"/>
      <c r="E9" s="183" t="s">
        <v>110</v>
      </c>
      <c r="F9" s="184"/>
      <c r="G9" s="1"/>
      <c r="H9" s="1"/>
      <c r="I9" s="1"/>
    </row>
    <row r="11" spans="2:9" ht="15.75" thickBot="1" x14ac:dyDescent="0.3">
      <c r="E11" s="152"/>
    </row>
    <row r="12" spans="2:9" ht="31.5" customHeight="1" thickBot="1" x14ac:dyDescent="0.3">
      <c r="B12" s="168" t="s">
        <v>120</v>
      </c>
      <c r="C12" s="169"/>
      <c r="D12" s="169"/>
      <c r="E12" s="170"/>
      <c r="F12" s="58" t="s">
        <v>119</v>
      </c>
      <c r="G12" s="59" t="s">
        <v>194</v>
      </c>
      <c r="H12" s="59" t="s">
        <v>198</v>
      </c>
      <c r="I12" s="59" t="s">
        <v>201</v>
      </c>
    </row>
    <row r="13" spans="2:9" ht="55.5" customHeight="1" thickBot="1" x14ac:dyDescent="0.3">
      <c r="B13" s="2" t="s">
        <v>108</v>
      </c>
      <c r="C13" s="3" t="s">
        <v>16</v>
      </c>
      <c r="D13" s="3" t="s">
        <v>17</v>
      </c>
      <c r="E13" s="127" t="s">
        <v>18</v>
      </c>
      <c r="F13" s="185" t="s">
        <v>111</v>
      </c>
      <c r="G13" s="186"/>
      <c r="H13" s="187"/>
      <c r="I13" s="149"/>
    </row>
    <row r="14" spans="2:9" x14ac:dyDescent="0.25">
      <c r="B14" s="4">
        <v>1</v>
      </c>
      <c r="C14" s="171" t="s">
        <v>0</v>
      </c>
      <c r="D14" s="5">
        <v>1</v>
      </c>
      <c r="E14" s="6" t="s">
        <v>1</v>
      </c>
      <c r="F14" s="131">
        <v>13500000</v>
      </c>
      <c r="G14" s="132">
        <v>15800000</v>
      </c>
      <c r="H14" s="132">
        <v>10122140</v>
      </c>
      <c r="I14" s="150">
        <f>AVERAGE(F14,G14,H14)</f>
        <v>13140713.333333334</v>
      </c>
    </row>
    <row r="15" spans="2:9" x14ac:dyDescent="0.25">
      <c r="B15" s="4">
        <v>2</v>
      </c>
      <c r="C15" s="171"/>
      <c r="D15" s="5">
        <v>1</v>
      </c>
      <c r="E15" s="6" t="s">
        <v>3</v>
      </c>
      <c r="F15" s="53">
        <v>19800000</v>
      </c>
      <c r="G15" s="54">
        <v>23100000</v>
      </c>
      <c r="H15" s="54">
        <v>31899140</v>
      </c>
      <c r="I15" s="150">
        <f t="shared" ref="I15:I22" si="0">AVERAGE(F15,G15,H15)</f>
        <v>24933046.666666668</v>
      </c>
    </row>
    <row r="16" spans="2:9" x14ac:dyDescent="0.25">
      <c r="B16" s="4">
        <v>3</v>
      </c>
      <c r="C16" s="171"/>
      <c r="D16" s="5">
        <v>1</v>
      </c>
      <c r="E16" s="6" t="s">
        <v>4</v>
      </c>
      <c r="F16" s="53">
        <v>13500000</v>
      </c>
      <c r="G16" s="54">
        <v>15800000</v>
      </c>
      <c r="H16" s="54">
        <v>11907140</v>
      </c>
      <c r="I16" s="150">
        <f t="shared" si="0"/>
        <v>13735713.333333334</v>
      </c>
    </row>
    <row r="17" spans="2:9" x14ac:dyDescent="0.25">
      <c r="B17" s="4">
        <v>4</v>
      </c>
      <c r="C17" s="6" t="s">
        <v>5</v>
      </c>
      <c r="D17" s="5">
        <v>1</v>
      </c>
      <c r="E17" s="6" t="s">
        <v>6</v>
      </c>
      <c r="F17" s="53">
        <v>13000000</v>
      </c>
      <c r="G17" s="54">
        <v>15250000</v>
      </c>
      <c r="H17" s="54">
        <v>11907140</v>
      </c>
      <c r="I17" s="150">
        <f t="shared" si="0"/>
        <v>13385713.333333334</v>
      </c>
    </row>
    <row r="18" spans="2:9" x14ac:dyDescent="0.25">
      <c r="B18" s="4">
        <v>5</v>
      </c>
      <c r="C18" s="171" t="s">
        <v>7</v>
      </c>
      <c r="D18" s="5">
        <v>1</v>
      </c>
      <c r="E18" s="24" t="s">
        <v>8</v>
      </c>
      <c r="F18" s="53">
        <v>6500000</v>
      </c>
      <c r="G18" s="54">
        <v>5750000</v>
      </c>
      <c r="H18" s="54">
        <v>6240360</v>
      </c>
      <c r="I18" s="150">
        <f t="shared" si="0"/>
        <v>6163453.333333333</v>
      </c>
    </row>
    <row r="19" spans="2:9" x14ac:dyDescent="0.25">
      <c r="B19" s="4">
        <v>6</v>
      </c>
      <c r="C19" s="171"/>
      <c r="D19" s="5">
        <v>1</v>
      </c>
      <c r="E19" s="6" t="s">
        <v>9</v>
      </c>
      <c r="F19" s="53">
        <v>8500000</v>
      </c>
      <c r="G19" s="54">
        <v>9950000</v>
      </c>
      <c r="H19" s="54">
        <v>9527140</v>
      </c>
      <c r="I19" s="150">
        <f t="shared" si="0"/>
        <v>9325713.333333334</v>
      </c>
    </row>
    <row r="20" spans="2:9" x14ac:dyDescent="0.25">
      <c r="B20" s="4">
        <v>7</v>
      </c>
      <c r="C20" s="6" t="s">
        <v>10</v>
      </c>
      <c r="D20" s="5">
        <v>1</v>
      </c>
      <c r="E20" s="6" t="s">
        <v>11</v>
      </c>
      <c r="F20" s="53">
        <v>10900000</v>
      </c>
      <c r="G20" s="54">
        <v>12750000</v>
      </c>
      <c r="H20" s="54">
        <v>11907140</v>
      </c>
      <c r="I20" s="150">
        <f t="shared" si="0"/>
        <v>11852380</v>
      </c>
    </row>
    <row r="21" spans="2:9" x14ac:dyDescent="0.25">
      <c r="B21" s="4">
        <v>8</v>
      </c>
      <c r="C21" s="6" t="s">
        <v>12</v>
      </c>
      <c r="D21" s="5">
        <v>1</v>
      </c>
      <c r="E21" s="6" t="s">
        <v>13</v>
      </c>
      <c r="F21" s="53">
        <v>17900000</v>
      </c>
      <c r="G21" s="54">
        <v>20950000</v>
      </c>
      <c r="H21" s="54">
        <v>31899140</v>
      </c>
      <c r="I21" s="150">
        <f t="shared" si="0"/>
        <v>23583046.666666668</v>
      </c>
    </row>
    <row r="22" spans="2:9" x14ac:dyDescent="0.25">
      <c r="B22" s="4">
        <v>9</v>
      </c>
      <c r="C22" s="6" t="s">
        <v>14</v>
      </c>
      <c r="D22" s="5">
        <v>1</v>
      </c>
      <c r="E22" s="6" t="s">
        <v>15</v>
      </c>
      <c r="F22" s="53">
        <v>22000000</v>
      </c>
      <c r="G22" s="54">
        <v>25800000</v>
      </c>
      <c r="H22" s="54">
        <v>31899140</v>
      </c>
      <c r="I22" s="150">
        <f t="shared" si="0"/>
        <v>26566380</v>
      </c>
    </row>
    <row r="23" spans="2:9" ht="15.75" thickBot="1" x14ac:dyDescent="0.3">
      <c r="B23" s="9"/>
      <c r="C23" s="172" t="s">
        <v>112</v>
      </c>
      <c r="D23" s="172"/>
      <c r="E23" s="173"/>
      <c r="F23" s="129">
        <f>SUM(F14:F22)</f>
        <v>125600000</v>
      </c>
      <c r="G23" s="110">
        <f>SUM(G14:G22)</f>
        <v>145150000</v>
      </c>
      <c r="H23" s="110">
        <f>SUM(H14:H22)</f>
        <v>157308480</v>
      </c>
      <c r="I23" s="110">
        <f>SUM(I14:I22)</f>
        <v>142686160</v>
      </c>
    </row>
    <row r="24" spans="2:9" ht="14.45" customHeight="1" x14ac:dyDescent="0.25">
      <c r="B24" s="176" t="s">
        <v>121</v>
      </c>
      <c r="C24" s="177"/>
      <c r="D24" s="177"/>
      <c r="E24" s="178"/>
      <c r="F24" s="188" t="s">
        <v>123</v>
      </c>
      <c r="G24" s="189"/>
      <c r="H24" s="189"/>
      <c r="I24" s="190"/>
    </row>
    <row r="25" spans="2:9" ht="15.75" thickBot="1" x14ac:dyDescent="0.3">
      <c r="B25" s="17" t="s">
        <v>108</v>
      </c>
      <c r="C25" s="32" t="s">
        <v>113</v>
      </c>
      <c r="D25" s="31" t="s">
        <v>17</v>
      </c>
      <c r="E25" s="153" t="s">
        <v>18</v>
      </c>
      <c r="F25" s="191"/>
      <c r="G25" s="192"/>
      <c r="H25" s="192"/>
      <c r="I25" s="193"/>
    </row>
    <row r="26" spans="2:9" x14ac:dyDescent="0.25">
      <c r="B26" s="33">
        <v>1</v>
      </c>
      <c r="C26" s="8" t="s">
        <v>19</v>
      </c>
      <c r="D26" s="7">
        <v>3</v>
      </c>
      <c r="E26" s="25" t="s">
        <v>20</v>
      </c>
      <c r="F26" s="131">
        <v>2300000</v>
      </c>
      <c r="G26" s="132">
        <v>2700000</v>
      </c>
      <c r="H26" s="132">
        <v>7854000</v>
      </c>
      <c r="I26" s="132">
        <v>4284667</v>
      </c>
    </row>
    <row r="27" spans="2:9" ht="15.75" thickBot="1" x14ac:dyDescent="0.3">
      <c r="B27" s="30"/>
      <c r="C27" s="174" t="s">
        <v>124</v>
      </c>
      <c r="D27" s="175"/>
      <c r="E27" s="175"/>
      <c r="F27" s="128">
        <f>SUM(F26)</f>
        <v>2300000</v>
      </c>
      <c r="G27" s="109">
        <f>SUM(G26)</f>
        <v>2700000</v>
      </c>
      <c r="H27" s="109">
        <f>SUM(H26)</f>
        <v>7854000</v>
      </c>
      <c r="I27" s="109">
        <f>SUM(I26)</f>
        <v>4284667</v>
      </c>
    </row>
    <row r="28" spans="2:9" ht="26.25" customHeight="1" x14ac:dyDescent="0.25">
      <c r="B28" s="176" t="s">
        <v>122</v>
      </c>
      <c r="C28" s="177"/>
      <c r="D28" s="177"/>
      <c r="E28" s="178"/>
      <c r="F28" s="218" t="s">
        <v>114</v>
      </c>
      <c r="G28" s="219"/>
      <c r="H28" s="219"/>
      <c r="I28" s="220"/>
    </row>
    <row r="29" spans="2:9" ht="14.25" customHeight="1" thickBot="1" x14ac:dyDescent="0.3">
      <c r="B29" s="17" t="s">
        <v>108</v>
      </c>
      <c r="C29" s="22" t="s">
        <v>113</v>
      </c>
      <c r="D29" s="23" t="s">
        <v>17</v>
      </c>
      <c r="E29" s="130" t="s">
        <v>18</v>
      </c>
      <c r="F29" s="221"/>
      <c r="G29" s="222"/>
      <c r="H29" s="222"/>
      <c r="I29" s="223"/>
    </row>
    <row r="30" spans="2:9" ht="45" x14ac:dyDescent="0.25">
      <c r="B30" s="17">
        <v>1</v>
      </c>
      <c r="C30" s="18" t="s">
        <v>115</v>
      </c>
      <c r="D30" s="19">
        <v>1</v>
      </c>
      <c r="E30" s="20" t="s">
        <v>116</v>
      </c>
      <c r="F30" s="131">
        <v>2500000</v>
      </c>
      <c r="G30" s="154">
        <v>4500000</v>
      </c>
      <c r="H30" s="154">
        <v>4165000</v>
      </c>
      <c r="I30" s="151">
        <f>AVERAGE(F30,G30,H30)</f>
        <v>3721666.6666666665</v>
      </c>
    </row>
    <row r="31" spans="2:9" ht="15.75" thickBot="1" x14ac:dyDescent="0.3">
      <c r="B31" s="207" t="s">
        <v>117</v>
      </c>
      <c r="C31" s="208"/>
      <c r="D31" s="208"/>
      <c r="E31" s="209"/>
      <c r="F31" s="111">
        <f>SUM(F30)</f>
        <v>2500000</v>
      </c>
      <c r="G31" s="110">
        <f>SUM(G30)</f>
        <v>4500000</v>
      </c>
      <c r="H31" s="110">
        <f>SUM(H30)</f>
        <v>4165000</v>
      </c>
      <c r="I31" s="110">
        <f>SUM(I30)</f>
        <v>3721666.6666666665</v>
      </c>
    </row>
    <row r="32" spans="2:9" ht="15.75" customHeight="1" x14ac:dyDescent="0.25">
      <c r="B32" s="210" t="s">
        <v>125</v>
      </c>
      <c r="C32" s="211"/>
      <c r="D32" s="211"/>
      <c r="E32" s="212"/>
      <c r="F32" s="156" t="s">
        <v>192</v>
      </c>
      <c r="G32" s="157"/>
      <c r="H32" s="157"/>
      <c r="I32" s="158"/>
    </row>
    <row r="33" spans="2:9" ht="15.75" customHeight="1" thickBot="1" x14ac:dyDescent="0.3">
      <c r="B33" s="10" t="s">
        <v>108</v>
      </c>
      <c r="C33" s="11" t="s">
        <v>16</v>
      </c>
      <c r="D33" s="11" t="s">
        <v>17</v>
      </c>
      <c r="E33" s="112" t="s">
        <v>18</v>
      </c>
      <c r="F33" s="159"/>
      <c r="G33" s="160"/>
      <c r="H33" s="160"/>
      <c r="I33" s="161"/>
    </row>
    <row r="34" spans="2:9" x14ac:dyDescent="0.25">
      <c r="B34" s="4">
        <v>1</v>
      </c>
      <c r="C34" s="214" t="s">
        <v>7</v>
      </c>
      <c r="D34" s="12">
        <v>1</v>
      </c>
      <c r="E34" s="16" t="s">
        <v>43</v>
      </c>
      <c r="F34" s="155">
        <v>2700000</v>
      </c>
      <c r="G34" s="132">
        <v>3200000</v>
      </c>
      <c r="H34" s="132">
        <v>5469240</v>
      </c>
      <c r="I34" s="151">
        <f>AVERAGE(F34,G34,H34)</f>
        <v>3789746.6666666665</v>
      </c>
    </row>
    <row r="35" spans="2:9" x14ac:dyDescent="0.25">
      <c r="B35" s="4">
        <v>2</v>
      </c>
      <c r="C35" s="214"/>
      <c r="D35" s="12">
        <v>1</v>
      </c>
      <c r="E35" s="13" t="s">
        <v>21</v>
      </c>
      <c r="F35" s="55">
        <v>3200000</v>
      </c>
      <c r="G35" s="54">
        <v>3800000</v>
      </c>
      <c r="H35" s="54">
        <v>8925000</v>
      </c>
      <c r="I35" s="151">
        <f t="shared" ref="I35:I51" si="1">AVERAGE(F35,G35,H35)</f>
        <v>5308333.333333333</v>
      </c>
    </row>
    <row r="36" spans="2:9" x14ac:dyDescent="0.25">
      <c r="B36" s="4">
        <v>3</v>
      </c>
      <c r="C36" s="29" t="s">
        <v>23</v>
      </c>
      <c r="D36" s="12">
        <v>1</v>
      </c>
      <c r="E36" s="16" t="s">
        <v>24</v>
      </c>
      <c r="F36" s="55">
        <v>4800000</v>
      </c>
      <c r="G36" s="54">
        <v>5500000</v>
      </c>
      <c r="H36" s="54">
        <v>5469240</v>
      </c>
      <c r="I36" s="151">
        <f t="shared" si="1"/>
        <v>5256413.333333333</v>
      </c>
    </row>
    <row r="37" spans="2:9" x14ac:dyDescent="0.25">
      <c r="B37" s="4">
        <v>4</v>
      </c>
      <c r="C37" s="29" t="s">
        <v>12</v>
      </c>
      <c r="D37" s="12">
        <v>1</v>
      </c>
      <c r="E37" s="13" t="s">
        <v>25</v>
      </c>
      <c r="F37" s="55">
        <v>6200000</v>
      </c>
      <c r="G37" s="54">
        <v>7200000</v>
      </c>
      <c r="H37" s="54">
        <v>8925000</v>
      </c>
      <c r="I37" s="151">
        <f t="shared" si="1"/>
        <v>7441666.666666667</v>
      </c>
    </row>
    <row r="38" spans="2:9" x14ac:dyDescent="0.25">
      <c r="B38" s="4">
        <v>5</v>
      </c>
      <c r="C38" s="214" t="s">
        <v>26</v>
      </c>
      <c r="D38" s="12">
        <v>1</v>
      </c>
      <c r="E38" s="16" t="s">
        <v>27</v>
      </c>
      <c r="F38" s="55">
        <v>2300000</v>
      </c>
      <c r="G38" s="54">
        <v>2700000</v>
      </c>
      <c r="H38" s="54">
        <v>3627120</v>
      </c>
      <c r="I38" s="151">
        <f t="shared" si="1"/>
        <v>2875706.6666666665</v>
      </c>
    </row>
    <row r="39" spans="2:9" x14ac:dyDescent="0.25">
      <c r="B39" s="4">
        <v>6</v>
      </c>
      <c r="C39" s="214"/>
      <c r="D39" s="12">
        <v>1</v>
      </c>
      <c r="E39" s="16" t="s">
        <v>28</v>
      </c>
      <c r="F39" s="55">
        <v>4700000</v>
      </c>
      <c r="G39" s="54">
        <v>5500000</v>
      </c>
      <c r="H39" s="54">
        <v>5469240</v>
      </c>
      <c r="I39" s="151">
        <f t="shared" si="1"/>
        <v>5223080</v>
      </c>
    </row>
    <row r="40" spans="2:9" x14ac:dyDescent="0.25">
      <c r="B40" s="4">
        <v>7</v>
      </c>
      <c r="C40" s="214" t="s">
        <v>29</v>
      </c>
      <c r="D40" s="12">
        <v>1</v>
      </c>
      <c r="E40" s="16" t="s">
        <v>30</v>
      </c>
      <c r="F40" s="55">
        <v>3200000</v>
      </c>
      <c r="G40" s="54">
        <v>3700000</v>
      </c>
      <c r="H40" s="54">
        <v>5355000</v>
      </c>
      <c r="I40" s="151">
        <f t="shared" si="1"/>
        <v>4085000</v>
      </c>
    </row>
    <row r="41" spans="2:9" x14ac:dyDescent="0.25">
      <c r="B41" s="4">
        <v>8</v>
      </c>
      <c r="C41" s="214"/>
      <c r="D41" s="12">
        <v>1</v>
      </c>
      <c r="E41" s="16" t="s">
        <v>31</v>
      </c>
      <c r="F41" s="55">
        <v>2800000</v>
      </c>
      <c r="G41" s="54">
        <v>3200000</v>
      </c>
      <c r="H41" s="54">
        <v>3812760</v>
      </c>
      <c r="I41" s="151">
        <f t="shared" si="1"/>
        <v>3270920</v>
      </c>
    </row>
    <row r="42" spans="2:9" x14ac:dyDescent="0.25">
      <c r="B42" s="4">
        <v>9</v>
      </c>
      <c r="C42" s="214"/>
      <c r="D42" s="12">
        <v>1</v>
      </c>
      <c r="E42" s="13" t="s">
        <v>32</v>
      </c>
      <c r="F42" s="55">
        <v>3200000</v>
      </c>
      <c r="G42" s="54">
        <v>3800000</v>
      </c>
      <c r="H42" s="54">
        <v>4641000</v>
      </c>
      <c r="I42" s="151">
        <f t="shared" si="1"/>
        <v>3880333.3333333335</v>
      </c>
    </row>
    <row r="43" spans="2:9" x14ac:dyDescent="0.25">
      <c r="B43" s="4">
        <v>10</v>
      </c>
      <c r="C43" s="214"/>
      <c r="D43" s="12">
        <v>1</v>
      </c>
      <c r="E43" s="13" t="s">
        <v>33</v>
      </c>
      <c r="F43" s="55">
        <v>3300000</v>
      </c>
      <c r="G43" s="54">
        <v>4500000</v>
      </c>
      <c r="H43" s="54">
        <v>4641000</v>
      </c>
      <c r="I43" s="151">
        <f t="shared" si="1"/>
        <v>4147000</v>
      </c>
    </row>
    <row r="44" spans="2:9" x14ac:dyDescent="0.25">
      <c r="B44" s="4">
        <v>11</v>
      </c>
      <c r="C44" s="214"/>
      <c r="D44" s="12">
        <v>1</v>
      </c>
      <c r="E44" s="13" t="s">
        <v>34</v>
      </c>
      <c r="F44" s="55">
        <v>3300000</v>
      </c>
      <c r="G44" s="54">
        <v>3800000</v>
      </c>
      <c r="H44" s="54">
        <v>4641000</v>
      </c>
      <c r="I44" s="151">
        <f t="shared" si="1"/>
        <v>3913666.6666666665</v>
      </c>
    </row>
    <row r="45" spans="2:9" x14ac:dyDescent="0.25">
      <c r="B45" s="4">
        <v>12</v>
      </c>
      <c r="C45" s="214"/>
      <c r="D45" s="12">
        <v>1</v>
      </c>
      <c r="E45" s="13" t="s">
        <v>35</v>
      </c>
      <c r="F45" s="55">
        <v>9800000</v>
      </c>
      <c r="G45" s="54">
        <v>11400000</v>
      </c>
      <c r="H45" s="54">
        <v>15708000</v>
      </c>
      <c r="I45" s="151">
        <f t="shared" si="1"/>
        <v>12302666.666666666</v>
      </c>
    </row>
    <row r="46" spans="2:9" x14ac:dyDescent="0.25">
      <c r="B46" s="4">
        <v>13</v>
      </c>
      <c r="C46" s="214" t="s">
        <v>37</v>
      </c>
      <c r="D46" s="12">
        <v>1</v>
      </c>
      <c r="E46" s="13" t="s">
        <v>127</v>
      </c>
      <c r="F46" s="55">
        <v>5000000</v>
      </c>
      <c r="G46" s="54">
        <v>5600000</v>
      </c>
      <c r="H46" s="54">
        <v>5469240</v>
      </c>
      <c r="I46" s="151">
        <f t="shared" si="1"/>
        <v>5356413.333333333</v>
      </c>
    </row>
    <row r="47" spans="2:9" x14ac:dyDescent="0.25">
      <c r="B47" s="4">
        <v>14</v>
      </c>
      <c r="C47" s="214"/>
      <c r="D47" s="12">
        <v>1</v>
      </c>
      <c r="E47" s="13" t="s">
        <v>38</v>
      </c>
      <c r="F47" s="55">
        <v>1600000</v>
      </c>
      <c r="G47" s="54">
        <v>1850000</v>
      </c>
      <c r="H47" s="54">
        <v>2856000</v>
      </c>
      <c r="I47" s="151">
        <f t="shared" si="1"/>
        <v>2102000</v>
      </c>
    </row>
    <row r="48" spans="2:9" ht="15" customHeight="1" x14ac:dyDescent="0.25">
      <c r="B48" s="4">
        <v>15</v>
      </c>
      <c r="C48" s="215" t="s">
        <v>39</v>
      </c>
      <c r="D48" s="29">
        <v>1</v>
      </c>
      <c r="E48" s="28" t="s">
        <v>128</v>
      </c>
      <c r="F48" s="55">
        <v>1850000</v>
      </c>
      <c r="G48" s="54">
        <v>2200000</v>
      </c>
      <c r="H48" s="54">
        <v>3900000</v>
      </c>
      <c r="I48" s="151">
        <f t="shared" si="1"/>
        <v>2650000</v>
      </c>
    </row>
    <row r="49" spans="2:9" ht="15" customHeight="1" x14ac:dyDescent="0.25">
      <c r="B49" s="4">
        <v>16</v>
      </c>
      <c r="C49" s="216"/>
      <c r="D49" s="29">
        <v>1</v>
      </c>
      <c r="E49" s="28" t="s">
        <v>40</v>
      </c>
      <c r="F49" s="55">
        <v>2300000</v>
      </c>
      <c r="G49" s="54">
        <v>2700000</v>
      </c>
      <c r="H49" s="54">
        <v>5355000</v>
      </c>
      <c r="I49" s="151">
        <f t="shared" si="1"/>
        <v>3451666.6666666665</v>
      </c>
    </row>
    <row r="50" spans="2:9" ht="15" customHeight="1" x14ac:dyDescent="0.25">
      <c r="B50" s="4">
        <v>17</v>
      </c>
      <c r="C50" s="217"/>
      <c r="D50" s="29">
        <v>1</v>
      </c>
      <c r="E50" s="28" t="s">
        <v>41</v>
      </c>
      <c r="F50" s="55">
        <v>2200000</v>
      </c>
      <c r="G50" s="54">
        <v>2700000</v>
      </c>
      <c r="H50" s="54">
        <v>11781000</v>
      </c>
      <c r="I50" s="151">
        <f t="shared" si="1"/>
        <v>5560333.333333333</v>
      </c>
    </row>
    <row r="51" spans="2:9" x14ac:dyDescent="0.25">
      <c r="B51" s="4">
        <v>18</v>
      </c>
      <c r="C51" s="13" t="s">
        <v>126</v>
      </c>
      <c r="D51" s="12">
        <v>1</v>
      </c>
      <c r="E51" s="13" t="s">
        <v>42</v>
      </c>
      <c r="F51" s="55">
        <v>10500000</v>
      </c>
      <c r="G51" s="54">
        <v>12400000</v>
      </c>
      <c r="H51" s="54">
        <v>23205000</v>
      </c>
      <c r="I51" s="151">
        <f t="shared" si="1"/>
        <v>15368333.333333334</v>
      </c>
    </row>
    <row r="52" spans="2:9" ht="15.75" customHeight="1" thickBot="1" x14ac:dyDescent="0.3">
      <c r="B52" s="21"/>
      <c r="C52" s="213" t="s">
        <v>118</v>
      </c>
      <c r="D52" s="213"/>
      <c r="E52" s="213"/>
      <c r="F52" s="56">
        <f>SUM(F34:F51)</f>
        <v>72950000</v>
      </c>
      <c r="G52" s="108">
        <f>SUM(G34:G51)</f>
        <v>85750000</v>
      </c>
      <c r="H52" s="110">
        <f>SUM(H34:H51)</f>
        <v>129249840</v>
      </c>
      <c r="I52" s="110">
        <f>SUM(I34:I51)</f>
        <v>95983280</v>
      </c>
    </row>
    <row r="53" spans="2:9" ht="18" customHeight="1" x14ac:dyDescent="0.25">
      <c r="B53" s="204" t="s">
        <v>129</v>
      </c>
      <c r="C53" s="205"/>
      <c r="D53" s="205"/>
      <c r="E53" s="206"/>
      <c r="F53" s="156" t="s">
        <v>44</v>
      </c>
      <c r="G53" s="157"/>
      <c r="H53" s="157"/>
      <c r="I53" s="158"/>
    </row>
    <row r="54" spans="2:9" ht="15" customHeight="1" thickBot="1" x14ac:dyDescent="0.3">
      <c r="B54" s="10" t="s">
        <v>108</v>
      </c>
      <c r="C54" s="14" t="s">
        <v>45</v>
      </c>
      <c r="D54" s="14" t="s">
        <v>130</v>
      </c>
      <c r="E54" s="113" t="s">
        <v>104</v>
      </c>
      <c r="F54" s="159"/>
      <c r="G54" s="160"/>
      <c r="H54" s="160"/>
      <c r="I54" s="161"/>
    </row>
    <row r="55" spans="2:9" x14ac:dyDescent="0.25">
      <c r="B55" s="15">
        <v>1</v>
      </c>
      <c r="C55" s="16" t="s">
        <v>46</v>
      </c>
      <c r="D55" s="12">
        <v>1</v>
      </c>
      <c r="E55" s="26" t="s">
        <v>102</v>
      </c>
      <c r="F55" s="85">
        <v>1800000</v>
      </c>
      <c r="G55" s="60">
        <v>2650000</v>
      </c>
      <c r="H55" s="60">
        <v>2582300</v>
      </c>
      <c r="I55" s="151">
        <f t="shared" ref="I55:I117" si="2">AVERAGE(F55,G55,H55)</f>
        <v>2344100</v>
      </c>
    </row>
    <row r="56" spans="2:9" x14ac:dyDescent="0.25">
      <c r="B56" s="15">
        <v>2</v>
      </c>
      <c r="C56" s="16" t="s">
        <v>47</v>
      </c>
      <c r="D56" s="12">
        <v>1</v>
      </c>
      <c r="E56" s="16" t="s">
        <v>22</v>
      </c>
      <c r="F56" s="86">
        <v>1200000</v>
      </c>
      <c r="G56" s="61">
        <v>1650000</v>
      </c>
      <c r="H56" s="61">
        <v>1725500</v>
      </c>
      <c r="I56" s="151">
        <f t="shared" si="2"/>
        <v>1525166.6666666667</v>
      </c>
    </row>
    <row r="57" spans="2:9" x14ac:dyDescent="0.25">
      <c r="B57" s="15">
        <v>3</v>
      </c>
      <c r="C57" s="16" t="s">
        <v>48</v>
      </c>
      <c r="D57" s="57">
        <v>1</v>
      </c>
      <c r="E57" s="26" t="s">
        <v>2</v>
      </c>
      <c r="F57" s="86">
        <v>960000</v>
      </c>
      <c r="G57" s="61">
        <v>1400000</v>
      </c>
      <c r="H57" s="61">
        <v>1225700</v>
      </c>
      <c r="I57" s="151">
        <f t="shared" si="2"/>
        <v>1195233.3333333333</v>
      </c>
    </row>
    <row r="58" spans="2:9" ht="16.5" x14ac:dyDescent="0.25">
      <c r="B58" s="15">
        <v>4</v>
      </c>
      <c r="C58" s="16" t="s">
        <v>49</v>
      </c>
      <c r="D58" s="57">
        <v>1</v>
      </c>
      <c r="E58" s="26" t="s">
        <v>22</v>
      </c>
      <c r="F58" s="86">
        <v>2500000</v>
      </c>
      <c r="G58" s="61">
        <v>3350000</v>
      </c>
      <c r="H58" s="61">
        <v>1439900</v>
      </c>
      <c r="I58" s="151">
        <f t="shared" si="2"/>
        <v>2429966.6666666665</v>
      </c>
    </row>
    <row r="59" spans="2:9" x14ac:dyDescent="0.25">
      <c r="B59" s="15">
        <v>5</v>
      </c>
      <c r="C59" s="16" t="s">
        <v>105</v>
      </c>
      <c r="D59" s="57">
        <v>1</v>
      </c>
      <c r="E59" s="27" t="s">
        <v>2</v>
      </c>
      <c r="F59" s="86">
        <v>1520000</v>
      </c>
      <c r="G59" s="61">
        <v>2200000</v>
      </c>
      <c r="H59" s="61">
        <v>1225700</v>
      </c>
      <c r="I59" s="151">
        <f t="shared" si="2"/>
        <v>1648566.6666666667</v>
      </c>
    </row>
    <row r="60" spans="2:9" x14ac:dyDescent="0.25">
      <c r="B60" s="15">
        <v>6</v>
      </c>
      <c r="C60" s="16" t="s">
        <v>50</v>
      </c>
      <c r="D60" s="57">
        <v>1</v>
      </c>
      <c r="E60" s="26" t="s">
        <v>102</v>
      </c>
      <c r="F60" s="86">
        <v>1920000</v>
      </c>
      <c r="G60" s="61">
        <v>2800000</v>
      </c>
      <c r="H60" s="61">
        <v>2296700</v>
      </c>
      <c r="I60" s="151">
        <f t="shared" si="2"/>
        <v>2338900</v>
      </c>
    </row>
    <row r="61" spans="2:9" x14ac:dyDescent="0.25">
      <c r="B61" s="15">
        <v>7</v>
      </c>
      <c r="C61" s="16" t="s">
        <v>51</v>
      </c>
      <c r="D61" s="57">
        <v>1</v>
      </c>
      <c r="E61" s="26" t="s">
        <v>22</v>
      </c>
      <c r="F61" s="86">
        <v>1300000</v>
      </c>
      <c r="G61" s="61">
        <v>1650000</v>
      </c>
      <c r="H61" s="61">
        <v>1439900</v>
      </c>
      <c r="I61" s="151">
        <f t="shared" si="2"/>
        <v>1463300</v>
      </c>
    </row>
    <row r="62" spans="2:9" x14ac:dyDescent="0.25">
      <c r="B62" s="15">
        <v>8</v>
      </c>
      <c r="C62" s="16" t="s">
        <v>52</v>
      </c>
      <c r="D62" s="57">
        <v>1</v>
      </c>
      <c r="E62" s="26" t="s">
        <v>22</v>
      </c>
      <c r="F62" s="86">
        <v>1300000</v>
      </c>
      <c r="G62" s="61">
        <v>1750000</v>
      </c>
      <c r="H62" s="61">
        <v>1582700</v>
      </c>
      <c r="I62" s="151">
        <f t="shared" si="2"/>
        <v>1544233.3333333333</v>
      </c>
    </row>
    <row r="63" spans="2:9" x14ac:dyDescent="0.25">
      <c r="B63" s="15">
        <v>9</v>
      </c>
      <c r="C63" s="16" t="s">
        <v>53</v>
      </c>
      <c r="D63" s="57">
        <v>1</v>
      </c>
      <c r="E63" s="26" t="s">
        <v>36</v>
      </c>
      <c r="F63" s="86">
        <v>1920000</v>
      </c>
      <c r="G63" s="61">
        <v>2800000</v>
      </c>
      <c r="H63" s="61">
        <v>2439500</v>
      </c>
      <c r="I63" s="151">
        <f t="shared" si="2"/>
        <v>2386500</v>
      </c>
    </row>
    <row r="64" spans="2:9" ht="16.5" x14ac:dyDescent="0.25">
      <c r="B64" s="15">
        <v>10</v>
      </c>
      <c r="C64" s="16" t="s">
        <v>54</v>
      </c>
      <c r="D64" s="57">
        <v>1</v>
      </c>
      <c r="E64" s="26" t="s">
        <v>22</v>
      </c>
      <c r="F64" s="86">
        <v>2600000</v>
      </c>
      <c r="G64" s="61">
        <v>3675000</v>
      </c>
      <c r="H64" s="61">
        <v>1439900</v>
      </c>
      <c r="I64" s="151">
        <f t="shared" si="2"/>
        <v>2571633.3333333335</v>
      </c>
    </row>
    <row r="65" spans="2:9" x14ac:dyDescent="0.25">
      <c r="B65" s="15">
        <v>11</v>
      </c>
      <c r="C65" s="16" t="s">
        <v>55</v>
      </c>
      <c r="D65" s="57">
        <v>1</v>
      </c>
      <c r="E65" s="26" t="s">
        <v>2</v>
      </c>
      <c r="F65" s="86">
        <v>1600000</v>
      </c>
      <c r="G65" s="61">
        <v>2350000</v>
      </c>
      <c r="H65" s="61">
        <v>1225700</v>
      </c>
      <c r="I65" s="151">
        <f t="shared" si="2"/>
        <v>1725233.3333333333</v>
      </c>
    </row>
    <row r="66" spans="2:9" ht="16.5" x14ac:dyDescent="0.25">
      <c r="B66" s="15">
        <v>12</v>
      </c>
      <c r="C66" s="16" t="s">
        <v>56</v>
      </c>
      <c r="D66" s="57">
        <v>1</v>
      </c>
      <c r="E66" s="26" t="s">
        <v>2</v>
      </c>
      <c r="F66" s="86">
        <v>1400000</v>
      </c>
      <c r="G66" s="61">
        <v>1625000</v>
      </c>
      <c r="H66" s="61">
        <v>1225700</v>
      </c>
      <c r="I66" s="151">
        <f t="shared" si="2"/>
        <v>1416900</v>
      </c>
    </row>
    <row r="67" spans="2:9" x14ac:dyDescent="0.25">
      <c r="B67" s="15">
        <v>13</v>
      </c>
      <c r="C67" s="16" t="s">
        <v>57</v>
      </c>
      <c r="D67" s="57">
        <v>1</v>
      </c>
      <c r="E67" s="26" t="s">
        <v>22</v>
      </c>
      <c r="F67" s="86">
        <v>1840000</v>
      </c>
      <c r="G67" s="61">
        <v>2725000</v>
      </c>
      <c r="H67" s="61">
        <v>1439900</v>
      </c>
      <c r="I67" s="151">
        <f t="shared" si="2"/>
        <v>2001633.3333333333</v>
      </c>
    </row>
    <row r="68" spans="2:9" ht="16.5" x14ac:dyDescent="0.25">
      <c r="B68" s="15">
        <v>14</v>
      </c>
      <c r="C68" s="16" t="s">
        <v>58</v>
      </c>
      <c r="D68" s="57">
        <v>1</v>
      </c>
      <c r="E68" s="26" t="s">
        <v>102</v>
      </c>
      <c r="F68" s="86">
        <v>1760000</v>
      </c>
      <c r="G68" s="61">
        <v>2550000</v>
      </c>
      <c r="H68" s="61">
        <v>1725500</v>
      </c>
      <c r="I68" s="151">
        <f t="shared" si="2"/>
        <v>2011833.3333333333</v>
      </c>
    </row>
    <row r="69" spans="2:9" ht="16.5" x14ac:dyDescent="0.25">
      <c r="B69" s="15">
        <v>15</v>
      </c>
      <c r="C69" s="16" t="s">
        <v>59</v>
      </c>
      <c r="D69" s="57">
        <v>1</v>
      </c>
      <c r="E69" s="26" t="s">
        <v>22</v>
      </c>
      <c r="F69" s="86">
        <v>1120000</v>
      </c>
      <c r="G69" s="61">
        <v>1625000</v>
      </c>
      <c r="H69" s="61">
        <v>1725500</v>
      </c>
      <c r="I69" s="151">
        <f t="shared" si="2"/>
        <v>1490166.6666666667</v>
      </c>
    </row>
    <row r="70" spans="2:9" ht="16.5" x14ac:dyDescent="0.25">
      <c r="B70" s="15">
        <v>16</v>
      </c>
      <c r="C70" s="16" t="s">
        <v>60</v>
      </c>
      <c r="D70" s="57">
        <v>1</v>
      </c>
      <c r="E70" s="26" t="s">
        <v>22</v>
      </c>
      <c r="F70" s="86">
        <v>1120000</v>
      </c>
      <c r="G70" s="61">
        <v>1650000</v>
      </c>
      <c r="H70" s="61">
        <v>1725500</v>
      </c>
      <c r="I70" s="151">
        <f t="shared" si="2"/>
        <v>1498500</v>
      </c>
    </row>
    <row r="71" spans="2:9" ht="16.5" x14ac:dyDescent="0.25">
      <c r="B71" s="15">
        <v>17</v>
      </c>
      <c r="C71" s="16" t="s">
        <v>61</v>
      </c>
      <c r="D71" s="57">
        <v>1</v>
      </c>
      <c r="E71" s="26" t="s">
        <v>22</v>
      </c>
      <c r="F71" s="86">
        <v>1040000</v>
      </c>
      <c r="G71" s="61">
        <v>1525000</v>
      </c>
      <c r="H71" s="61">
        <v>1725500</v>
      </c>
      <c r="I71" s="151">
        <f t="shared" si="2"/>
        <v>1430166.6666666667</v>
      </c>
    </row>
    <row r="72" spans="2:9" x14ac:dyDescent="0.25">
      <c r="B72" s="15">
        <v>18</v>
      </c>
      <c r="C72" s="16" t="s">
        <v>62</v>
      </c>
      <c r="D72" s="57">
        <v>1</v>
      </c>
      <c r="E72" s="26" t="s">
        <v>102</v>
      </c>
      <c r="F72" s="86">
        <v>2600000</v>
      </c>
      <c r="G72" s="61">
        <v>3800000</v>
      </c>
      <c r="H72" s="61">
        <v>1750000</v>
      </c>
      <c r="I72" s="151">
        <f t="shared" si="2"/>
        <v>2716666.6666666665</v>
      </c>
    </row>
    <row r="73" spans="2:9" ht="16.5" x14ac:dyDescent="0.25">
      <c r="B73" s="15">
        <v>19</v>
      </c>
      <c r="C73" s="16" t="s">
        <v>63</v>
      </c>
      <c r="D73" s="57">
        <v>1</v>
      </c>
      <c r="E73" s="26" t="s">
        <v>22</v>
      </c>
      <c r="F73" s="86">
        <v>2000000</v>
      </c>
      <c r="G73" s="61">
        <v>2900000</v>
      </c>
      <c r="H73" s="61">
        <v>1150000</v>
      </c>
      <c r="I73" s="151">
        <f t="shared" si="2"/>
        <v>2016666.6666666667</v>
      </c>
    </row>
    <row r="74" spans="2:9" x14ac:dyDescent="0.25">
      <c r="B74" s="15">
        <v>20</v>
      </c>
      <c r="C74" s="16" t="s">
        <v>64</v>
      </c>
      <c r="D74" s="57">
        <v>1</v>
      </c>
      <c r="E74" s="26" t="s">
        <v>2</v>
      </c>
      <c r="F74" s="86">
        <v>1200000</v>
      </c>
      <c r="G74" s="61">
        <v>1800000</v>
      </c>
      <c r="H74" s="61">
        <v>1368500</v>
      </c>
      <c r="I74" s="151">
        <f t="shared" si="2"/>
        <v>1456166.6666666667</v>
      </c>
    </row>
    <row r="75" spans="2:9" x14ac:dyDescent="0.25">
      <c r="B75" s="15">
        <v>21</v>
      </c>
      <c r="C75" s="16" t="s">
        <v>65</v>
      </c>
      <c r="D75" s="57">
        <v>1</v>
      </c>
      <c r="E75" s="16" t="s">
        <v>103</v>
      </c>
      <c r="F75" s="86">
        <v>1920000</v>
      </c>
      <c r="G75" s="61">
        <v>2775000</v>
      </c>
      <c r="H75" s="61">
        <v>2796500</v>
      </c>
      <c r="I75" s="151">
        <f t="shared" si="2"/>
        <v>2497166.6666666665</v>
      </c>
    </row>
    <row r="76" spans="2:9" x14ac:dyDescent="0.25">
      <c r="B76" s="15">
        <v>22</v>
      </c>
      <c r="C76" s="16" t="s">
        <v>66</v>
      </c>
      <c r="D76" s="57">
        <v>1</v>
      </c>
      <c r="E76" s="26" t="s">
        <v>22</v>
      </c>
      <c r="F76" s="86">
        <v>1080000</v>
      </c>
      <c r="G76" s="61">
        <v>1575000</v>
      </c>
      <c r="H76" s="61">
        <v>1439900</v>
      </c>
      <c r="I76" s="151">
        <f t="shared" si="2"/>
        <v>1364966.6666666667</v>
      </c>
    </row>
    <row r="77" spans="2:9" ht="16.5" x14ac:dyDescent="0.25">
      <c r="B77" s="15">
        <v>23</v>
      </c>
      <c r="C77" s="16" t="s">
        <v>67</v>
      </c>
      <c r="D77" s="57">
        <v>1</v>
      </c>
      <c r="E77" s="26" t="s">
        <v>22</v>
      </c>
      <c r="F77" s="86">
        <v>1840000</v>
      </c>
      <c r="G77" s="61">
        <v>2700000</v>
      </c>
      <c r="H77" s="61">
        <v>1868300</v>
      </c>
      <c r="I77" s="151">
        <f t="shared" si="2"/>
        <v>2136100</v>
      </c>
    </row>
    <row r="78" spans="2:9" ht="19.5" customHeight="1" x14ac:dyDescent="0.25">
      <c r="B78" s="15">
        <v>24</v>
      </c>
      <c r="C78" s="16" t="s">
        <v>68</v>
      </c>
      <c r="D78" s="57">
        <v>1</v>
      </c>
      <c r="E78" s="26" t="s">
        <v>22</v>
      </c>
      <c r="F78" s="86">
        <v>1080000</v>
      </c>
      <c r="G78" s="61">
        <v>1600000</v>
      </c>
      <c r="H78" s="61">
        <v>1368500</v>
      </c>
      <c r="I78" s="151">
        <f t="shared" si="2"/>
        <v>1349500</v>
      </c>
    </row>
    <row r="79" spans="2:9" ht="16.5" x14ac:dyDescent="0.25">
      <c r="B79" s="15">
        <v>25</v>
      </c>
      <c r="C79" s="16" t="s">
        <v>69</v>
      </c>
      <c r="D79" s="57">
        <v>1</v>
      </c>
      <c r="E79" s="26" t="s">
        <v>22</v>
      </c>
      <c r="F79" s="86">
        <v>1200000</v>
      </c>
      <c r="G79" s="61">
        <v>1725000</v>
      </c>
      <c r="H79" s="61">
        <v>1725500</v>
      </c>
      <c r="I79" s="151">
        <f t="shared" si="2"/>
        <v>1550166.6666666667</v>
      </c>
    </row>
    <row r="80" spans="2:9" ht="16.5" x14ac:dyDescent="0.25">
      <c r="B80" s="15">
        <v>26</v>
      </c>
      <c r="C80" s="16" t="s">
        <v>70</v>
      </c>
      <c r="D80" s="57">
        <v>1</v>
      </c>
      <c r="E80" s="26" t="s">
        <v>102</v>
      </c>
      <c r="F80" s="86">
        <v>3120000</v>
      </c>
      <c r="G80" s="61">
        <v>4600000</v>
      </c>
      <c r="H80" s="61">
        <v>2439500</v>
      </c>
      <c r="I80" s="151">
        <f t="shared" si="2"/>
        <v>3386500</v>
      </c>
    </row>
    <row r="81" spans="2:9" ht="16.5" x14ac:dyDescent="0.25">
      <c r="B81" s="15">
        <v>27</v>
      </c>
      <c r="C81" s="16" t="s">
        <v>71</v>
      </c>
      <c r="D81" s="57">
        <v>1</v>
      </c>
      <c r="E81" s="26" t="s">
        <v>22</v>
      </c>
      <c r="F81" s="86">
        <v>1120000</v>
      </c>
      <c r="G81" s="61">
        <v>1700000</v>
      </c>
      <c r="H81" s="61">
        <v>1439900</v>
      </c>
      <c r="I81" s="151">
        <f t="shared" si="2"/>
        <v>1419966.6666666667</v>
      </c>
    </row>
    <row r="82" spans="2:9" x14ac:dyDescent="0.25">
      <c r="B82" s="15">
        <v>28</v>
      </c>
      <c r="C82" s="16" t="s">
        <v>72</v>
      </c>
      <c r="D82" s="57">
        <v>1</v>
      </c>
      <c r="E82" s="26" t="s">
        <v>2</v>
      </c>
      <c r="F82" s="86">
        <v>960000</v>
      </c>
      <c r="G82" s="61">
        <v>1450000</v>
      </c>
      <c r="H82" s="61">
        <v>1225700</v>
      </c>
      <c r="I82" s="151">
        <f t="shared" si="2"/>
        <v>1211900</v>
      </c>
    </row>
    <row r="83" spans="2:9" ht="16.5" x14ac:dyDescent="0.25">
      <c r="B83" s="15">
        <v>29</v>
      </c>
      <c r="C83" s="16" t="s">
        <v>73</v>
      </c>
      <c r="D83" s="57">
        <v>1</v>
      </c>
      <c r="E83" s="26" t="s">
        <v>2</v>
      </c>
      <c r="F83" s="86">
        <v>960000</v>
      </c>
      <c r="G83" s="61">
        <v>1400000</v>
      </c>
      <c r="H83" s="61">
        <v>1225700</v>
      </c>
      <c r="I83" s="151">
        <f t="shared" si="2"/>
        <v>1195233.3333333333</v>
      </c>
    </row>
    <row r="84" spans="2:9" ht="16.5" x14ac:dyDescent="0.25">
      <c r="B84" s="15">
        <v>30</v>
      </c>
      <c r="C84" s="16" t="s">
        <v>74</v>
      </c>
      <c r="D84" s="57">
        <v>1</v>
      </c>
      <c r="E84" s="26" t="s">
        <v>102</v>
      </c>
      <c r="F84" s="86">
        <v>2160000</v>
      </c>
      <c r="G84" s="61">
        <v>3200000</v>
      </c>
      <c r="H84" s="61">
        <v>2082500</v>
      </c>
      <c r="I84" s="151">
        <f t="shared" si="2"/>
        <v>2480833.3333333335</v>
      </c>
    </row>
    <row r="85" spans="2:9" ht="16.5" x14ac:dyDescent="0.25">
      <c r="B85" s="15">
        <v>31</v>
      </c>
      <c r="C85" s="16" t="s">
        <v>75</v>
      </c>
      <c r="D85" s="57">
        <v>1</v>
      </c>
      <c r="E85" s="26" t="s">
        <v>22</v>
      </c>
      <c r="F85" s="86">
        <v>1080000</v>
      </c>
      <c r="G85" s="61">
        <v>1650000</v>
      </c>
      <c r="H85" s="61">
        <v>1368500</v>
      </c>
      <c r="I85" s="151">
        <f t="shared" si="2"/>
        <v>1366166.6666666667</v>
      </c>
    </row>
    <row r="86" spans="2:9" x14ac:dyDescent="0.25">
      <c r="B86" s="15">
        <v>32</v>
      </c>
      <c r="C86" s="16" t="s">
        <v>76</v>
      </c>
      <c r="D86" s="57">
        <v>1</v>
      </c>
      <c r="E86" s="26" t="s">
        <v>2</v>
      </c>
      <c r="F86" s="86">
        <v>1960000</v>
      </c>
      <c r="G86" s="61">
        <v>2925000</v>
      </c>
      <c r="H86" s="61">
        <v>1225700</v>
      </c>
      <c r="I86" s="151">
        <f t="shared" si="2"/>
        <v>2036900</v>
      </c>
    </row>
    <row r="87" spans="2:9" x14ac:dyDescent="0.25">
      <c r="B87" s="15">
        <v>33</v>
      </c>
      <c r="C87" s="16" t="s">
        <v>77</v>
      </c>
      <c r="D87" s="57">
        <v>1</v>
      </c>
      <c r="E87" s="26" t="s">
        <v>102</v>
      </c>
      <c r="F87" s="86">
        <v>2480000</v>
      </c>
      <c r="G87" s="61">
        <v>3575000</v>
      </c>
      <c r="H87" s="61">
        <v>2439500</v>
      </c>
      <c r="I87" s="151">
        <f t="shared" si="2"/>
        <v>2831500</v>
      </c>
    </row>
    <row r="88" spans="2:9" ht="16.5" x14ac:dyDescent="0.25">
      <c r="B88" s="15">
        <v>34</v>
      </c>
      <c r="C88" s="16" t="s">
        <v>78</v>
      </c>
      <c r="D88" s="57">
        <v>1</v>
      </c>
      <c r="E88" s="26" t="s">
        <v>22</v>
      </c>
      <c r="F88" s="86">
        <v>1120000</v>
      </c>
      <c r="G88" s="61">
        <v>1650000</v>
      </c>
      <c r="H88" s="61">
        <v>1368500</v>
      </c>
      <c r="I88" s="151">
        <f t="shared" si="2"/>
        <v>1379500</v>
      </c>
    </row>
    <row r="89" spans="2:9" ht="16.5" x14ac:dyDescent="0.25">
      <c r="B89" s="15">
        <v>35</v>
      </c>
      <c r="C89" s="16" t="s">
        <v>79</v>
      </c>
      <c r="D89" s="57">
        <v>1</v>
      </c>
      <c r="E89" s="26" t="s">
        <v>22</v>
      </c>
      <c r="F89" s="86">
        <v>1120000</v>
      </c>
      <c r="G89" s="61">
        <v>1700000</v>
      </c>
      <c r="H89" s="61">
        <v>1368500</v>
      </c>
      <c r="I89" s="151">
        <f t="shared" si="2"/>
        <v>1396166.6666666667</v>
      </c>
    </row>
    <row r="90" spans="2:9" x14ac:dyDescent="0.25">
      <c r="B90" s="15">
        <v>36</v>
      </c>
      <c r="C90" s="16" t="s">
        <v>80</v>
      </c>
      <c r="D90" s="57">
        <v>1</v>
      </c>
      <c r="E90" s="26" t="s">
        <v>22</v>
      </c>
      <c r="F90" s="86">
        <v>1080000</v>
      </c>
      <c r="G90" s="61">
        <v>1550000</v>
      </c>
      <c r="H90" s="61">
        <v>1439900</v>
      </c>
      <c r="I90" s="151">
        <f t="shared" si="2"/>
        <v>1356633.3333333333</v>
      </c>
    </row>
    <row r="91" spans="2:9" x14ac:dyDescent="0.25">
      <c r="B91" s="15">
        <v>37</v>
      </c>
      <c r="C91" s="16" t="s">
        <v>81</v>
      </c>
      <c r="D91" s="57">
        <v>1</v>
      </c>
      <c r="E91" s="26" t="s">
        <v>102</v>
      </c>
      <c r="F91" s="86">
        <v>2320000</v>
      </c>
      <c r="G91" s="61">
        <v>3350000</v>
      </c>
      <c r="H91" s="61">
        <v>2582300</v>
      </c>
      <c r="I91" s="151">
        <f t="shared" si="2"/>
        <v>2750766.6666666665</v>
      </c>
    </row>
    <row r="92" spans="2:9" x14ac:dyDescent="0.25">
      <c r="B92" s="15">
        <v>38</v>
      </c>
      <c r="C92" s="16" t="s">
        <v>82</v>
      </c>
      <c r="D92" s="57">
        <v>1</v>
      </c>
      <c r="E92" s="26" t="s">
        <v>2</v>
      </c>
      <c r="F92" s="86">
        <v>800000</v>
      </c>
      <c r="G92" s="61">
        <v>1200000</v>
      </c>
      <c r="H92" s="61">
        <v>1298000</v>
      </c>
      <c r="I92" s="151">
        <f t="shared" si="2"/>
        <v>1099333.3333333333</v>
      </c>
    </row>
    <row r="93" spans="2:9" ht="16.5" x14ac:dyDescent="0.25">
      <c r="B93" s="15">
        <v>39</v>
      </c>
      <c r="C93" s="16" t="s">
        <v>83</v>
      </c>
      <c r="D93" s="57">
        <v>1</v>
      </c>
      <c r="E93" s="26" t="s">
        <v>22</v>
      </c>
      <c r="F93" s="86">
        <v>1200000</v>
      </c>
      <c r="G93" s="61">
        <v>1750000</v>
      </c>
      <c r="H93" s="61">
        <v>1368500</v>
      </c>
      <c r="I93" s="151">
        <f t="shared" si="2"/>
        <v>1439500</v>
      </c>
    </row>
    <row r="94" spans="2:9" ht="16.5" x14ac:dyDescent="0.25">
      <c r="B94" s="15">
        <v>40</v>
      </c>
      <c r="C94" s="16" t="s">
        <v>84</v>
      </c>
      <c r="D94" s="57">
        <v>1</v>
      </c>
      <c r="E94" s="26" t="s">
        <v>22</v>
      </c>
      <c r="F94" s="86">
        <v>1160000</v>
      </c>
      <c r="G94" s="61">
        <v>1725000</v>
      </c>
      <c r="H94" s="61">
        <v>1582700</v>
      </c>
      <c r="I94" s="151">
        <f t="shared" si="2"/>
        <v>1489233.3333333333</v>
      </c>
    </row>
    <row r="95" spans="2:9" x14ac:dyDescent="0.25">
      <c r="B95" s="15">
        <v>41</v>
      </c>
      <c r="C95" s="28" t="s">
        <v>131</v>
      </c>
      <c r="D95" s="57">
        <v>1</v>
      </c>
      <c r="E95" s="26" t="s">
        <v>22</v>
      </c>
      <c r="F95" s="86">
        <v>1520000</v>
      </c>
      <c r="G95" s="61">
        <v>2700000</v>
      </c>
      <c r="H95" s="61">
        <v>1725500</v>
      </c>
      <c r="I95" s="151">
        <f t="shared" si="2"/>
        <v>1981833.3333333333</v>
      </c>
    </row>
    <row r="96" spans="2:9" ht="16.5" x14ac:dyDescent="0.25">
      <c r="B96" s="15">
        <v>42</v>
      </c>
      <c r="C96" s="16" t="s">
        <v>85</v>
      </c>
      <c r="D96" s="57">
        <v>1</v>
      </c>
      <c r="E96" s="26" t="s">
        <v>22</v>
      </c>
      <c r="F96" s="86">
        <v>1520000</v>
      </c>
      <c r="G96" s="61">
        <v>2200000</v>
      </c>
      <c r="H96" s="61">
        <v>1439900</v>
      </c>
      <c r="I96" s="151">
        <f t="shared" si="2"/>
        <v>1719966.6666666667</v>
      </c>
    </row>
    <row r="97" spans="2:9" ht="15.75" customHeight="1" x14ac:dyDescent="0.25">
      <c r="B97" s="15">
        <v>43</v>
      </c>
      <c r="C97" s="13" t="s">
        <v>86</v>
      </c>
      <c r="D97" s="57">
        <v>1</v>
      </c>
      <c r="E97" s="27" t="s">
        <v>2</v>
      </c>
      <c r="F97" s="86">
        <v>1040000</v>
      </c>
      <c r="G97" s="61">
        <v>1550000</v>
      </c>
      <c r="H97" s="61">
        <v>1225700</v>
      </c>
      <c r="I97" s="151">
        <f t="shared" si="2"/>
        <v>1271900</v>
      </c>
    </row>
    <row r="98" spans="2:9" ht="16.5" x14ac:dyDescent="0.25">
      <c r="B98" s="15">
        <v>44</v>
      </c>
      <c r="C98" s="16" t="s">
        <v>87</v>
      </c>
      <c r="D98" s="57">
        <v>1</v>
      </c>
      <c r="E98" s="26" t="s">
        <v>22</v>
      </c>
      <c r="F98" s="86">
        <v>1520000</v>
      </c>
      <c r="G98" s="61">
        <v>2250000</v>
      </c>
      <c r="H98" s="61">
        <v>1439900</v>
      </c>
      <c r="I98" s="151">
        <f t="shared" si="2"/>
        <v>1736633.3333333333</v>
      </c>
    </row>
    <row r="99" spans="2:9" ht="16.5" x14ac:dyDescent="0.25">
      <c r="B99" s="15">
        <v>45</v>
      </c>
      <c r="C99" s="16" t="s">
        <v>88</v>
      </c>
      <c r="D99" s="57">
        <v>1</v>
      </c>
      <c r="E99" s="26" t="s">
        <v>102</v>
      </c>
      <c r="F99" s="86">
        <v>3160000</v>
      </c>
      <c r="G99" s="61">
        <v>4575000</v>
      </c>
      <c r="H99" s="61">
        <v>2796500</v>
      </c>
      <c r="I99" s="151">
        <f t="shared" si="2"/>
        <v>3510500</v>
      </c>
    </row>
    <row r="100" spans="2:9" ht="16.5" x14ac:dyDescent="0.25">
      <c r="B100" s="15">
        <v>46</v>
      </c>
      <c r="C100" s="16" t="s">
        <v>89</v>
      </c>
      <c r="D100" s="57">
        <v>1</v>
      </c>
      <c r="E100" s="26" t="s">
        <v>102</v>
      </c>
      <c r="F100" s="86">
        <v>2560000</v>
      </c>
      <c r="G100" s="61">
        <v>3700000</v>
      </c>
      <c r="H100" s="61">
        <v>1868300</v>
      </c>
      <c r="I100" s="151">
        <f t="shared" si="2"/>
        <v>2709433.3333333335</v>
      </c>
    </row>
    <row r="101" spans="2:9" ht="16.5" customHeight="1" x14ac:dyDescent="0.25">
      <c r="B101" s="15">
        <v>47</v>
      </c>
      <c r="C101" s="16" t="s">
        <v>88</v>
      </c>
      <c r="D101" s="57">
        <v>1</v>
      </c>
      <c r="E101" s="27" t="s">
        <v>22</v>
      </c>
      <c r="F101" s="86">
        <v>1120000</v>
      </c>
      <c r="G101" s="61">
        <v>1650000</v>
      </c>
      <c r="H101" s="61">
        <v>2796500</v>
      </c>
      <c r="I101" s="151">
        <f t="shared" si="2"/>
        <v>1855500</v>
      </c>
    </row>
    <row r="102" spans="2:9" x14ac:dyDescent="0.25">
      <c r="B102" s="15">
        <v>48</v>
      </c>
      <c r="C102" s="16" t="s">
        <v>90</v>
      </c>
      <c r="D102" s="57">
        <v>1</v>
      </c>
      <c r="E102" s="26" t="s">
        <v>22</v>
      </c>
      <c r="F102" s="86">
        <v>1440000</v>
      </c>
      <c r="G102" s="61">
        <v>2125000</v>
      </c>
      <c r="H102" s="61">
        <v>1725500</v>
      </c>
      <c r="I102" s="151">
        <f t="shared" si="2"/>
        <v>1763500</v>
      </c>
    </row>
    <row r="103" spans="2:9" x14ac:dyDescent="0.25">
      <c r="B103" s="15">
        <v>49</v>
      </c>
      <c r="C103" s="28" t="s">
        <v>132</v>
      </c>
      <c r="D103" s="57">
        <v>1</v>
      </c>
      <c r="E103" s="26" t="s">
        <v>2</v>
      </c>
      <c r="F103" s="86">
        <v>960000</v>
      </c>
      <c r="G103" s="61">
        <v>1450000</v>
      </c>
      <c r="H103" s="61">
        <v>1725500</v>
      </c>
      <c r="I103" s="151">
        <f t="shared" si="2"/>
        <v>1378500</v>
      </c>
    </row>
    <row r="104" spans="2:9" ht="16.5" x14ac:dyDescent="0.25">
      <c r="B104" s="15">
        <v>50</v>
      </c>
      <c r="C104" s="16" t="s">
        <v>91</v>
      </c>
      <c r="D104" s="57">
        <v>1</v>
      </c>
      <c r="E104" s="26" t="s">
        <v>22</v>
      </c>
      <c r="F104" s="86">
        <v>1120000</v>
      </c>
      <c r="G104" s="61">
        <v>1625000</v>
      </c>
      <c r="H104" s="61">
        <v>1225700</v>
      </c>
      <c r="I104" s="151">
        <f t="shared" si="2"/>
        <v>1323566.6666666667</v>
      </c>
    </row>
    <row r="105" spans="2:9" ht="16.5" x14ac:dyDescent="0.25">
      <c r="B105" s="15">
        <v>51</v>
      </c>
      <c r="C105" s="16" t="s">
        <v>106</v>
      </c>
      <c r="D105" s="57">
        <v>1</v>
      </c>
      <c r="E105" s="27" t="s">
        <v>102</v>
      </c>
      <c r="F105" s="86">
        <v>2600000</v>
      </c>
      <c r="G105" s="61">
        <v>3800000</v>
      </c>
      <c r="H105" s="61">
        <v>2439500</v>
      </c>
      <c r="I105" s="151">
        <f t="shared" si="2"/>
        <v>2946500</v>
      </c>
    </row>
    <row r="106" spans="2:9" x14ac:dyDescent="0.25">
      <c r="B106" s="15">
        <v>52</v>
      </c>
      <c r="C106" s="16" t="s">
        <v>92</v>
      </c>
      <c r="D106" s="57">
        <v>1</v>
      </c>
      <c r="E106" s="26" t="s">
        <v>102</v>
      </c>
      <c r="F106" s="86">
        <v>4400000</v>
      </c>
      <c r="G106" s="61">
        <v>6375000</v>
      </c>
      <c r="H106" s="61">
        <v>2796500</v>
      </c>
      <c r="I106" s="151">
        <f t="shared" si="2"/>
        <v>4523833.333333333</v>
      </c>
    </row>
    <row r="107" spans="2:9" ht="16.5" x14ac:dyDescent="0.25">
      <c r="B107" s="15">
        <v>53</v>
      </c>
      <c r="C107" s="16" t="s">
        <v>107</v>
      </c>
      <c r="D107" s="57">
        <v>1</v>
      </c>
      <c r="E107" s="27" t="s">
        <v>22</v>
      </c>
      <c r="F107" s="86">
        <v>3800000</v>
      </c>
      <c r="G107" s="61">
        <v>5600000</v>
      </c>
      <c r="H107" s="61">
        <v>2356200</v>
      </c>
      <c r="I107" s="151">
        <f t="shared" si="2"/>
        <v>3918733.3333333335</v>
      </c>
    </row>
    <row r="108" spans="2:9" ht="16.5" x14ac:dyDescent="0.25">
      <c r="B108" s="15">
        <v>54</v>
      </c>
      <c r="C108" s="16" t="s">
        <v>93</v>
      </c>
      <c r="D108" s="57">
        <v>1</v>
      </c>
      <c r="E108" s="26" t="s">
        <v>22</v>
      </c>
      <c r="F108" s="86">
        <v>3600000</v>
      </c>
      <c r="G108" s="61">
        <v>5250000</v>
      </c>
      <c r="H108" s="61">
        <v>2142000</v>
      </c>
      <c r="I108" s="151">
        <f t="shared" si="2"/>
        <v>3664000</v>
      </c>
    </row>
    <row r="109" spans="2:9" ht="16.5" x14ac:dyDescent="0.25">
      <c r="B109" s="15">
        <v>55</v>
      </c>
      <c r="C109" s="16" t="s">
        <v>94</v>
      </c>
      <c r="D109" s="57">
        <v>1</v>
      </c>
      <c r="E109" s="26" t="s">
        <v>2</v>
      </c>
      <c r="F109" s="86">
        <v>2600000</v>
      </c>
      <c r="G109" s="61">
        <v>3750000</v>
      </c>
      <c r="H109" s="61">
        <v>1999200</v>
      </c>
      <c r="I109" s="151">
        <f t="shared" si="2"/>
        <v>2783066.6666666665</v>
      </c>
    </row>
    <row r="110" spans="2:9" ht="16.5" x14ac:dyDescent="0.25">
      <c r="B110" s="15">
        <v>56</v>
      </c>
      <c r="C110" s="16" t="s">
        <v>95</v>
      </c>
      <c r="D110" s="57">
        <v>1</v>
      </c>
      <c r="E110" s="26" t="s">
        <v>2</v>
      </c>
      <c r="F110" s="86">
        <v>1200000</v>
      </c>
      <c r="G110" s="61">
        <v>1450000</v>
      </c>
      <c r="H110" s="61">
        <v>1999200</v>
      </c>
      <c r="I110" s="151">
        <f t="shared" si="2"/>
        <v>1549733.3333333333</v>
      </c>
    </row>
    <row r="111" spans="2:9" x14ac:dyDescent="0.25">
      <c r="B111" s="15">
        <v>57</v>
      </c>
      <c r="C111" s="16" t="s">
        <v>96</v>
      </c>
      <c r="D111" s="57">
        <v>1</v>
      </c>
      <c r="E111" s="26" t="s">
        <v>2</v>
      </c>
      <c r="F111" s="86">
        <v>1400000</v>
      </c>
      <c r="G111" s="61">
        <v>1900000</v>
      </c>
      <c r="H111" s="61">
        <v>1999200</v>
      </c>
      <c r="I111" s="151">
        <f t="shared" si="2"/>
        <v>1766400</v>
      </c>
    </row>
    <row r="112" spans="2:9" ht="16.5" x14ac:dyDescent="0.25">
      <c r="B112" s="15">
        <v>58</v>
      </c>
      <c r="C112" s="16" t="s">
        <v>97</v>
      </c>
      <c r="D112" s="57">
        <v>1</v>
      </c>
      <c r="E112" s="26" t="s">
        <v>22</v>
      </c>
      <c r="F112" s="86">
        <v>760000</v>
      </c>
      <c r="G112" s="61">
        <v>1125000</v>
      </c>
      <c r="H112" s="61">
        <v>428400</v>
      </c>
      <c r="I112" s="151">
        <f t="shared" si="2"/>
        <v>771133.33333333337</v>
      </c>
    </row>
    <row r="113" spans="2:9" ht="16.5" x14ac:dyDescent="0.25">
      <c r="B113" s="15">
        <v>59</v>
      </c>
      <c r="C113" s="16" t="s">
        <v>97</v>
      </c>
      <c r="D113" s="57">
        <v>1</v>
      </c>
      <c r="E113" s="26" t="s">
        <v>22</v>
      </c>
      <c r="F113" s="86">
        <v>760000</v>
      </c>
      <c r="G113" s="61">
        <v>1125000</v>
      </c>
      <c r="H113" s="61">
        <v>428400</v>
      </c>
      <c r="I113" s="151">
        <f t="shared" si="2"/>
        <v>771133.33333333337</v>
      </c>
    </row>
    <row r="114" spans="2:9" ht="16.5" x14ac:dyDescent="0.25">
      <c r="B114" s="15">
        <v>60</v>
      </c>
      <c r="C114" s="16" t="s">
        <v>98</v>
      </c>
      <c r="D114" s="57">
        <v>1</v>
      </c>
      <c r="E114" s="26" t="s">
        <v>22</v>
      </c>
      <c r="F114" s="86">
        <v>900000</v>
      </c>
      <c r="G114" s="61">
        <v>1500000</v>
      </c>
      <c r="H114" s="61">
        <v>642600</v>
      </c>
      <c r="I114" s="151">
        <f t="shared" si="2"/>
        <v>1014200</v>
      </c>
    </row>
    <row r="115" spans="2:9" ht="16.5" x14ac:dyDescent="0.25">
      <c r="B115" s="15">
        <v>61</v>
      </c>
      <c r="C115" s="16" t="s">
        <v>99</v>
      </c>
      <c r="D115" s="57">
        <v>1</v>
      </c>
      <c r="E115" s="26" t="s">
        <v>22</v>
      </c>
      <c r="F115" s="86">
        <v>760000</v>
      </c>
      <c r="G115" s="61">
        <v>1150000</v>
      </c>
      <c r="H115" s="61">
        <v>428400</v>
      </c>
      <c r="I115" s="151">
        <f t="shared" si="2"/>
        <v>779466.66666666663</v>
      </c>
    </row>
    <row r="116" spans="2:9" ht="16.5" x14ac:dyDescent="0.25">
      <c r="B116" s="15">
        <v>62</v>
      </c>
      <c r="C116" s="16" t="s">
        <v>100</v>
      </c>
      <c r="D116" s="57">
        <v>1</v>
      </c>
      <c r="E116" s="26" t="s">
        <v>36</v>
      </c>
      <c r="F116" s="86">
        <v>2600000</v>
      </c>
      <c r="G116" s="61">
        <v>3800000</v>
      </c>
      <c r="H116" s="61">
        <v>2142000</v>
      </c>
      <c r="I116" s="151">
        <f t="shared" si="2"/>
        <v>2847333.3333333335</v>
      </c>
    </row>
    <row r="117" spans="2:9" ht="16.5" x14ac:dyDescent="0.25">
      <c r="B117" s="15">
        <v>63</v>
      </c>
      <c r="C117" s="16" t="s">
        <v>101</v>
      </c>
      <c r="D117" s="57">
        <v>1</v>
      </c>
      <c r="E117" s="26" t="s">
        <v>36</v>
      </c>
      <c r="F117" s="86">
        <v>3800000</v>
      </c>
      <c r="G117" s="61">
        <v>5600000</v>
      </c>
      <c r="H117" s="61">
        <v>4284500</v>
      </c>
      <c r="I117" s="151">
        <f t="shared" si="2"/>
        <v>4561500</v>
      </c>
    </row>
    <row r="118" spans="2:9" ht="15.75" thickBot="1" x14ac:dyDescent="0.3">
      <c r="B118" s="9"/>
      <c r="C118" s="172" t="s">
        <v>133</v>
      </c>
      <c r="D118" s="172"/>
      <c r="E118" s="203"/>
      <c r="F118" s="114">
        <f>SUM(F55:F117)</f>
        <v>107600000</v>
      </c>
      <c r="G118" s="114">
        <f>SUM(G55:G117)</f>
        <v>156525000</v>
      </c>
      <c r="H118" s="114">
        <f>SUM(H55:H117)</f>
        <v>108168800</v>
      </c>
      <c r="I118" s="114">
        <f>SUM(I55:I117)</f>
        <v>124097933.33333328</v>
      </c>
    </row>
    <row r="119" spans="2:9" ht="15.75" thickBot="1" x14ac:dyDescent="0.3">
      <c r="B119" s="9"/>
      <c r="C119" s="172" t="s">
        <v>195</v>
      </c>
      <c r="D119" s="172"/>
      <c r="E119" s="203" t="s">
        <v>195</v>
      </c>
      <c r="F119" s="116">
        <f>F23+F27+F31+F52+F118</f>
        <v>310950000</v>
      </c>
      <c r="G119" s="115">
        <f>G23+G27+G31+G52+G118</f>
        <v>394625000</v>
      </c>
      <c r="H119" s="115">
        <f>H23+H27+H31+H52+H118</f>
        <v>406746120</v>
      </c>
      <c r="I119" s="115">
        <f>I23+I27+I31+I52+I118</f>
        <v>370773706.99999994</v>
      </c>
    </row>
    <row r="121" spans="2:9" x14ac:dyDescent="0.25">
      <c r="C121" s="50"/>
    </row>
    <row r="122" spans="2:9" ht="15.75" thickBot="1" x14ac:dyDescent="0.3">
      <c r="B122" s="52"/>
      <c r="C122" s="34"/>
      <c r="D122" s="34"/>
      <c r="E122" s="34"/>
      <c r="F122" s="34"/>
      <c r="G122" s="34"/>
      <c r="H122" s="34"/>
      <c r="I122" s="84"/>
    </row>
    <row r="123" spans="2:9" x14ac:dyDescent="0.25">
      <c r="B123" s="194" t="s">
        <v>204</v>
      </c>
      <c r="C123" s="195"/>
      <c r="D123" s="195"/>
      <c r="E123" s="195"/>
      <c r="F123" s="195"/>
      <c r="G123" s="195"/>
      <c r="H123" s="196"/>
    </row>
    <row r="124" spans="2:9" x14ac:dyDescent="0.25">
      <c r="B124" s="197"/>
      <c r="C124" s="198"/>
      <c r="D124" s="198"/>
      <c r="E124" s="198"/>
      <c r="F124" s="198"/>
      <c r="G124" s="198"/>
      <c r="H124" s="199"/>
      <c r="I124" s="133"/>
    </row>
    <row r="125" spans="2:9" x14ac:dyDescent="0.25">
      <c r="B125" s="197"/>
      <c r="C125" s="198"/>
      <c r="D125" s="198"/>
      <c r="E125" s="198"/>
      <c r="F125" s="198"/>
      <c r="G125" s="198"/>
      <c r="H125" s="199"/>
    </row>
    <row r="126" spans="2:9" x14ac:dyDescent="0.25">
      <c r="B126" s="197"/>
      <c r="C126" s="198"/>
      <c r="D126" s="198"/>
      <c r="E126" s="198"/>
      <c r="F126" s="198"/>
      <c r="G126" s="198"/>
      <c r="H126" s="199"/>
      <c r="I126" s="133"/>
    </row>
    <row r="127" spans="2:9" x14ac:dyDescent="0.25">
      <c r="B127" s="197"/>
      <c r="C127" s="198"/>
      <c r="D127" s="198"/>
      <c r="E127" s="198"/>
      <c r="F127" s="198"/>
      <c r="G127" s="198"/>
      <c r="H127" s="199"/>
    </row>
    <row r="128" spans="2:9" ht="45" customHeight="1" x14ac:dyDescent="0.25">
      <c r="B128" s="197"/>
      <c r="C128" s="198"/>
      <c r="D128" s="198"/>
      <c r="E128" s="198"/>
      <c r="F128" s="198"/>
      <c r="G128" s="198"/>
      <c r="H128" s="199"/>
    </row>
    <row r="129" spans="2:8" ht="42.75" customHeight="1" x14ac:dyDescent="0.25">
      <c r="B129" s="197"/>
      <c r="C129" s="198"/>
      <c r="D129" s="198"/>
      <c r="E129" s="198"/>
      <c r="F129" s="198"/>
      <c r="G129" s="198"/>
      <c r="H129" s="199"/>
    </row>
    <row r="130" spans="2:8" ht="106.5" customHeight="1" thickBot="1" x14ac:dyDescent="0.3">
      <c r="B130" s="200"/>
      <c r="C130" s="201"/>
      <c r="D130" s="201"/>
      <c r="E130" s="201"/>
      <c r="F130" s="201"/>
      <c r="G130" s="201"/>
      <c r="H130" s="202"/>
    </row>
  </sheetData>
  <mergeCells count="28">
    <mergeCell ref="F53:I54"/>
    <mergeCell ref="B123:H130"/>
    <mergeCell ref="C119:E119"/>
    <mergeCell ref="B53:E53"/>
    <mergeCell ref="C18:C19"/>
    <mergeCell ref="B31:E31"/>
    <mergeCell ref="B32:E32"/>
    <mergeCell ref="B28:E28"/>
    <mergeCell ref="C118:E118"/>
    <mergeCell ref="C52:E52"/>
    <mergeCell ref="C34:C35"/>
    <mergeCell ref="C46:C47"/>
    <mergeCell ref="C40:C45"/>
    <mergeCell ref="C38:C39"/>
    <mergeCell ref="C48:C50"/>
    <mergeCell ref="F28:I29"/>
    <mergeCell ref="F32:I33"/>
    <mergeCell ref="D3:G5"/>
    <mergeCell ref="B12:E12"/>
    <mergeCell ref="C14:C16"/>
    <mergeCell ref="C23:E23"/>
    <mergeCell ref="C27:E27"/>
    <mergeCell ref="B24:E24"/>
    <mergeCell ref="E7:F7"/>
    <mergeCell ref="E8:F8"/>
    <mergeCell ref="E9:F9"/>
    <mergeCell ref="F13:H13"/>
    <mergeCell ref="F24:I25"/>
  </mergeCells>
  <pageMargins left="0.7" right="0.7" top="0.35" bottom="0.75" header="0.3" footer="0.3"/>
  <pageSetup paperSize="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23480-CA1E-4F30-A797-6FA2091EA61A}">
  <dimension ref="B3:O215"/>
  <sheetViews>
    <sheetView topLeftCell="E1" zoomScale="110" zoomScaleNormal="110" workbookViewId="0">
      <selection activeCell="L208" sqref="L208"/>
    </sheetView>
  </sheetViews>
  <sheetFormatPr baseColWidth="10" defaultRowHeight="15" x14ac:dyDescent="0.25"/>
  <cols>
    <col min="1" max="1" width="9" customWidth="1"/>
    <col min="2" max="2" width="5" customWidth="1"/>
    <col min="3" max="3" width="33.42578125" customWidth="1"/>
    <col min="4" max="4" width="16.42578125" bestFit="1" customWidth="1"/>
    <col min="5" max="5" width="15.140625" customWidth="1"/>
    <col min="6" max="6" width="15" customWidth="1"/>
    <col min="7" max="7" width="16.5703125" customWidth="1"/>
    <col min="8" max="8" width="16" customWidth="1"/>
    <col min="9" max="9" width="16.28515625" customWidth="1"/>
    <col min="10" max="10" width="16.5703125" customWidth="1"/>
    <col min="11" max="11" width="16" customWidth="1"/>
    <col min="12" max="12" width="16.28515625" customWidth="1"/>
    <col min="13" max="13" width="16.5703125" customWidth="1"/>
    <col min="14" max="14" width="16" customWidth="1"/>
    <col min="15" max="15" width="16.28515625" customWidth="1"/>
  </cols>
  <sheetData>
    <row r="3" spans="2:15" ht="15.75" thickBot="1" x14ac:dyDescent="0.3">
      <c r="C3" s="35" t="s">
        <v>139</v>
      </c>
    </row>
    <row r="4" spans="2:15" ht="15" customHeight="1" x14ac:dyDescent="0.25">
      <c r="D4" s="162" t="s">
        <v>191</v>
      </c>
      <c r="E4" s="163"/>
      <c r="F4" s="163"/>
      <c r="G4" s="163"/>
      <c r="H4" s="163"/>
      <c r="I4" s="226"/>
    </row>
    <row r="5" spans="2:15" x14ac:dyDescent="0.25">
      <c r="D5" s="164"/>
      <c r="E5" s="165"/>
      <c r="F5" s="165"/>
      <c r="G5" s="165"/>
      <c r="H5" s="165"/>
      <c r="I5" s="227"/>
      <c r="J5" s="34"/>
      <c r="M5" s="34"/>
    </row>
    <row r="6" spans="2:15" ht="15.75" thickBot="1" x14ac:dyDescent="0.3">
      <c r="D6" s="166"/>
      <c r="E6" s="167"/>
      <c r="F6" s="167"/>
      <c r="G6" s="167"/>
      <c r="H6" s="167"/>
      <c r="I6" s="228"/>
    </row>
    <row r="7" spans="2:15" ht="15.75" thickBot="1" x14ac:dyDescent="0.3">
      <c r="D7" s="1"/>
      <c r="E7" s="1"/>
      <c r="F7" s="1"/>
      <c r="G7" s="1"/>
      <c r="H7" s="1"/>
      <c r="I7" s="1"/>
      <c r="J7" s="1"/>
      <c r="K7" s="1"/>
      <c r="L7" s="1"/>
      <c r="M7" s="1"/>
      <c r="N7" s="1"/>
      <c r="O7" s="1"/>
    </row>
    <row r="8" spans="2:15" ht="15" customHeight="1" x14ac:dyDescent="0.25">
      <c r="D8" s="1"/>
      <c r="E8" s="229" t="s">
        <v>109</v>
      </c>
      <c r="F8" s="230"/>
      <c r="G8" s="230"/>
      <c r="H8" s="231"/>
      <c r="I8" s="1"/>
      <c r="L8" s="1"/>
      <c r="O8" s="1"/>
    </row>
    <row r="9" spans="2:15" ht="15" customHeight="1" x14ac:dyDescent="0.25">
      <c r="D9" s="1"/>
      <c r="E9" s="232" t="s">
        <v>197</v>
      </c>
      <c r="F9" s="233"/>
      <c r="G9" s="233"/>
      <c r="H9" s="234"/>
      <c r="I9" s="1"/>
      <c r="L9" s="1"/>
      <c r="O9" s="1"/>
    </row>
    <row r="10" spans="2:15" ht="15.75" customHeight="1" thickBot="1" x14ac:dyDescent="0.3">
      <c r="D10" s="1"/>
      <c r="E10" s="183" t="s">
        <v>110</v>
      </c>
      <c r="F10" s="235"/>
      <c r="G10" s="235"/>
      <c r="H10" s="184"/>
      <c r="I10" s="1"/>
      <c r="L10" s="1"/>
      <c r="O10" s="1"/>
    </row>
    <row r="11" spans="2:15" ht="15.75" thickBot="1" x14ac:dyDescent="0.3"/>
    <row r="12" spans="2:15" ht="39" customHeight="1" thickBot="1" x14ac:dyDescent="0.3">
      <c r="B12" s="239" t="s">
        <v>202</v>
      </c>
      <c r="C12" s="240"/>
      <c r="D12" s="240"/>
      <c r="E12" s="240"/>
      <c r="F12" s="240"/>
      <c r="G12" s="240"/>
      <c r="H12" s="240"/>
      <c r="I12" s="240"/>
      <c r="J12" s="240"/>
      <c r="K12" s="240"/>
      <c r="L12" s="240"/>
      <c r="M12" s="240"/>
      <c r="N12" s="240"/>
      <c r="O12" s="241"/>
    </row>
    <row r="13" spans="2:15" ht="33.75" customHeight="1" thickBot="1" x14ac:dyDescent="0.3">
      <c r="B13" s="36" t="s">
        <v>108</v>
      </c>
      <c r="C13" s="37" t="s">
        <v>134</v>
      </c>
      <c r="D13" s="236" t="s">
        <v>119</v>
      </c>
      <c r="E13" s="237"/>
      <c r="F13" s="238"/>
      <c r="G13" s="236" t="s">
        <v>193</v>
      </c>
      <c r="H13" s="237"/>
      <c r="I13" s="238"/>
      <c r="J13" s="236" t="s">
        <v>199</v>
      </c>
      <c r="K13" s="237"/>
      <c r="L13" s="238"/>
      <c r="M13" s="239" t="s">
        <v>201</v>
      </c>
      <c r="N13" s="237"/>
      <c r="O13" s="238"/>
    </row>
    <row r="14" spans="2:15" ht="15.75" thickBot="1" x14ac:dyDescent="0.3">
      <c r="B14" s="224" t="s">
        <v>135</v>
      </c>
      <c r="C14" s="225"/>
      <c r="D14" s="48" t="s">
        <v>136</v>
      </c>
      <c r="E14" s="49" t="s">
        <v>137</v>
      </c>
      <c r="F14" s="37" t="s">
        <v>138</v>
      </c>
      <c r="G14" s="48" t="s">
        <v>136</v>
      </c>
      <c r="H14" s="49" t="s">
        <v>137</v>
      </c>
      <c r="I14" s="37" t="s">
        <v>138</v>
      </c>
      <c r="J14" s="48" t="s">
        <v>136</v>
      </c>
      <c r="K14" s="49" t="s">
        <v>137</v>
      </c>
      <c r="L14" s="37" t="s">
        <v>138</v>
      </c>
      <c r="M14" s="48" t="s">
        <v>136</v>
      </c>
      <c r="N14" s="49" t="s">
        <v>137</v>
      </c>
      <c r="O14" s="37" t="s">
        <v>138</v>
      </c>
    </row>
    <row r="15" spans="2:15" x14ac:dyDescent="0.25">
      <c r="B15" s="43">
        <v>1</v>
      </c>
      <c r="C15" s="39" t="s">
        <v>140</v>
      </c>
      <c r="D15" s="62">
        <v>1300000</v>
      </c>
      <c r="E15" s="74">
        <f>D15*1.18</f>
        <v>1534000</v>
      </c>
      <c r="F15" s="75">
        <f>D15*1.53</f>
        <v>1989000</v>
      </c>
      <c r="G15" s="87">
        <v>1547000</v>
      </c>
      <c r="H15" s="88">
        <v>1856400</v>
      </c>
      <c r="I15" s="117">
        <v>2289560</v>
      </c>
      <c r="J15" s="87">
        <v>1118294.8700000001</v>
      </c>
      <c r="K15" s="88">
        <v>1927000</v>
      </c>
      <c r="L15" s="90">
        <v>1861285</v>
      </c>
      <c r="M15" s="87">
        <f>AVERAGE(D15,G15,J15)</f>
        <v>1321764.9566666668</v>
      </c>
      <c r="N15" s="87">
        <f t="shared" ref="N15:O27" si="0">AVERAGE(E15,H15,K15)</f>
        <v>1772466.6666666667</v>
      </c>
      <c r="O15" s="134">
        <f t="shared" si="0"/>
        <v>2046615</v>
      </c>
    </row>
    <row r="16" spans="2:15" x14ac:dyDescent="0.25">
      <c r="B16" s="45">
        <v>2</v>
      </c>
      <c r="C16" s="40" t="s">
        <v>141</v>
      </c>
      <c r="D16" s="63">
        <v>1100000</v>
      </c>
      <c r="E16" s="74">
        <f t="shared" ref="E16:E26" si="1">D16*1.18</f>
        <v>1298000</v>
      </c>
      <c r="F16" s="75">
        <f t="shared" ref="F16:F26" si="2">D16*1.53</f>
        <v>1683000</v>
      </c>
      <c r="G16" s="89">
        <v>1353000</v>
      </c>
      <c r="H16" s="88">
        <v>1623600</v>
      </c>
      <c r="I16" s="88">
        <v>2002440</v>
      </c>
      <c r="J16" s="89">
        <v>1087783</v>
      </c>
      <c r="K16" s="88">
        <v>1927000</v>
      </c>
      <c r="L16" s="90">
        <v>1861285</v>
      </c>
      <c r="M16" s="87">
        <f t="shared" ref="M16:M27" si="3">AVERAGE(D16,G16,J16)</f>
        <v>1180261</v>
      </c>
      <c r="N16" s="87">
        <f t="shared" si="0"/>
        <v>1616200</v>
      </c>
      <c r="O16" s="134">
        <f t="shared" si="0"/>
        <v>1848908.3333333333</v>
      </c>
    </row>
    <row r="17" spans="2:15" x14ac:dyDescent="0.25">
      <c r="B17" s="46">
        <v>3</v>
      </c>
      <c r="C17" s="40" t="s">
        <v>142</v>
      </c>
      <c r="D17" s="63">
        <v>100000</v>
      </c>
      <c r="E17" s="74">
        <f t="shared" si="1"/>
        <v>118000</v>
      </c>
      <c r="F17" s="75">
        <f t="shared" si="2"/>
        <v>153000</v>
      </c>
      <c r="G17" s="89">
        <v>110000.00000000001</v>
      </c>
      <c r="H17" s="88">
        <v>132000</v>
      </c>
      <c r="I17" s="88">
        <v>162800.00000000003</v>
      </c>
      <c r="J17" s="89">
        <v>1087783</v>
      </c>
      <c r="K17" s="88">
        <v>1927000</v>
      </c>
      <c r="L17" s="90">
        <v>1861285</v>
      </c>
      <c r="M17" s="87">
        <f t="shared" si="3"/>
        <v>432594.33333333331</v>
      </c>
      <c r="N17" s="87">
        <f t="shared" si="0"/>
        <v>725666.66666666663</v>
      </c>
      <c r="O17" s="134">
        <f t="shared" si="0"/>
        <v>725695</v>
      </c>
    </row>
    <row r="18" spans="2:15" x14ac:dyDescent="0.25">
      <c r="B18" s="43">
        <v>4</v>
      </c>
      <c r="C18" s="41" t="s">
        <v>143</v>
      </c>
      <c r="D18" s="63">
        <v>170000</v>
      </c>
      <c r="E18" s="74">
        <f t="shared" si="1"/>
        <v>200600</v>
      </c>
      <c r="F18" s="75">
        <f t="shared" si="2"/>
        <v>260100</v>
      </c>
      <c r="G18" s="89">
        <v>187000.00000000003</v>
      </c>
      <c r="H18" s="88">
        <v>224400.00000000003</v>
      </c>
      <c r="I18" s="90">
        <v>276760.00000000006</v>
      </c>
      <c r="J18" s="89">
        <v>1087783</v>
      </c>
      <c r="K18" s="88">
        <v>1927000</v>
      </c>
      <c r="L18" s="90">
        <v>1861285</v>
      </c>
      <c r="M18" s="87">
        <f t="shared" si="3"/>
        <v>481594.33333333331</v>
      </c>
      <c r="N18" s="87">
        <f t="shared" si="0"/>
        <v>784000</v>
      </c>
      <c r="O18" s="134">
        <f t="shared" si="0"/>
        <v>799381.66666666663</v>
      </c>
    </row>
    <row r="19" spans="2:15" x14ac:dyDescent="0.25">
      <c r="B19" s="45">
        <v>5</v>
      </c>
      <c r="C19" s="42" t="s">
        <v>144</v>
      </c>
      <c r="D19" s="63">
        <v>140000</v>
      </c>
      <c r="E19" s="74">
        <f t="shared" si="1"/>
        <v>165200</v>
      </c>
      <c r="F19" s="75">
        <f t="shared" si="2"/>
        <v>214200</v>
      </c>
      <c r="G19" s="89">
        <v>154000</v>
      </c>
      <c r="H19" s="88">
        <v>184800</v>
      </c>
      <c r="I19" s="90">
        <v>227920</v>
      </c>
      <c r="J19" s="89">
        <v>1087783</v>
      </c>
      <c r="K19" s="88">
        <v>1927000</v>
      </c>
      <c r="L19" s="90">
        <v>1861285</v>
      </c>
      <c r="M19" s="87">
        <f t="shared" si="3"/>
        <v>460594.33333333331</v>
      </c>
      <c r="N19" s="87">
        <f t="shared" si="0"/>
        <v>759000</v>
      </c>
      <c r="O19" s="134">
        <f t="shared" si="0"/>
        <v>767801.66666666663</v>
      </c>
    </row>
    <row r="20" spans="2:15" x14ac:dyDescent="0.25">
      <c r="B20" s="46">
        <v>6</v>
      </c>
      <c r="C20" s="41" t="s">
        <v>145</v>
      </c>
      <c r="D20" s="64">
        <v>620000</v>
      </c>
      <c r="E20" s="74">
        <f t="shared" si="1"/>
        <v>731600</v>
      </c>
      <c r="F20" s="75">
        <f t="shared" si="2"/>
        <v>948600</v>
      </c>
      <c r="G20" s="87">
        <v>737800</v>
      </c>
      <c r="H20" s="88">
        <v>885360</v>
      </c>
      <c r="I20" s="90">
        <v>1091944</v>
      </c>
      <c r="J20" s="87">
        <v>1087783</v>
      </c>
      <c r="K20" s="88">
        <v>1927000</v>
      </c>
      <c r="L20" s="90">
        <v>1861285</v>
      </c>
      <c r="M20" s="87">
        <f t="shared" si="3"/>
        <v>815194.33333333337</v>
      </c>
      <c r="N20" s="87">
        <f t="shared" si="0"/>
        <v>1181320</v>
      </c>
      <c r="O20" s="134">
        <f t="shared" si="0"/>
        <v>1300609.6666666667</v>
      </c>
    </row>
    <row r="21" spans="2:15" x14ac:dyDescent="0.25">
      <c r="B21" s="47">
        <v>7</v>
      </c>
      <c r="C21" s="41" t="s">
        <v>146</v>
      </c>
      <c r="D21" s="63">
        <v>1400000</v>
      </c>
      <c r="E21" s="74">
        <f t="shared" si="1"/>
        <v>1652000</v>
      </c>
      <c r="F21" s="75">
        <f t="shared" si="2"/>
        <v>2142000</v>
      </c>
      <c r="G21" s="89">
        <v>1764000</v>
      </c>
      <c r="H21" s="88">
        <v>2116800</v>
      </c>
      <c r="I21" s="90">
        <v>2610720</v>
      </c>
      <c r="J21" s="89">
        <v>1087783</v>
      </c>
      <c r="K21" s="88">
        <v>1927000</v>
      </c>
      <c r="L21" s="90">
        <v>1861285</v>
      </c>
      <c r="M21" s="87">
        <f t="shared" si="3"/>
        <v>1417261</v>
      </c>
      <c r="N21" s="87">
        <f t="shared" si="0"/>
        <v>1898600</v>
      </c>
      <c r="O21" s="134">
        <f t="shared" si="0"/>
        <v>2204668.3333333335</v>
      </c>
    </row>
    <row r="22" spans="2:15" x14ac:dyDescent="0.25">
      <c r="B22" s="46">
        <v>8</v>
      </c>
      <c r="C22" s="42" t="s">
        <v>147</v>
      </c>
      <c r="D22" s="63">
        <v>1500000</v>
      </c>
      <c r="E22" s="74">
        <f t="shared" si="1"/>
        <v>1770000</v>
      </c>
      <c r="F22" s="75">
        <f t="shared" si="2"/>
        <v>2295000</v>
      </c>
      <c r="G22" s="89">
        <v>1890000</v>
      </c>
      <c r="H22" s="88">
        <v>2268000</v>
      </c>
      <c r="I22" s="90">
        <v>2797200</v>
      </c>
      <c r="J22" s="89">
        <v>1087783</v>
      </c>
      <c r="K22" s="88">
        <v>1927000</v>
      </c>
      <c r="L22" s="90">
        <v>1861285</v>
      </c>
      <c r="M22" s="87">
        <f t="shared" si="3"/>
        <v>1492594.3333333333</v>
      </c>
      <c r="N22" s="87">
        <f t="shared" si="0"/>
        <v>1988333.3333333333</v>
      </c>
      <c r="O22" s="134">
        <f t="shared" si="0"/>
        <v>2317828.3333333335</v>
      </c>
    </row>
    <row r="23" spans="2:15" x14ac:dyDescent="0.25">
      <c r="B23" s="43">
        <v>9</v>
      </c>
      <c r="C23" s="40" t="s">
        <v>148</v>
      </c>
      <c r="D23" s="63">
        <v>930000</v>
      </c>
      <c r="E23" s="74">
        <f t="shared" si="1"/>
        <v>1097400</v>
      </c>
      <c r="F23" s="75">
        <f t="shared" si="2"/>
        <v>1422900</v>
      </c>
      <c r="G23" s="89">
        <v>1023000.0000000001</v>
      </c>
      <c r="H23" s="88">
        <v>1227600</v>
      </c>
      <c r="I23" s="90">
        <v>1514040.0000000002</v>
      </c>
      <c r="J23" s="89">
        <v>1087783</v>
      </c>
      <c r="K23" s="88">
        <v>1927000</v>
      </c>
      <c r="L23" s="90">
        <v>1861285</v>
      </c>
      <c r="M23" s="87">
        <f t="shared" si="3"/>
        <v>1013594.3333333334</v>
      </c>
      <c r="N23" s="87">
        <f t="shared" si="0"/>
        <v>1417333.3333333333</v>
      </c>
      <c r="O23" s="134">
        <f t="shared" si="0"/>
        <v>1599408.3333333333</v>
      </c>
    </row>
    <row r="24" spans="2:15" x14ac:dyDescent="0.25">
      <c r="B24" s="45">
        <v>10</v>
      </c>
      <c r="C24" s="40" t="s">
        <v>149</v>
      </c>
      <c r="D24" s="63">
        <v>1300000</v>
      </c>
      <c r="E24" s="74">
        <f t="shared" si="1"/>
        <v>1534000</v>
      </c>
      <c r="F24" s="75">
        <f t="shared" si="2"/>
        <v>1989000</v>
      </c>
      <c r="G24" s="89">
        <v>1599000</v>
      </c>
      <c r="H24" s="88">
        <v>1918800</v>
      </c>
      <c r="I24" s="90">
        <v>2366520</v>
      </c>
      <c r="J24" s="89">
        <v>1087783</v>
      </c>
      <c r="K24" s="88">
        <v>1927000</v>
      </c>
      <c r="L24" s="90">
        <v>1861285</v>
      </c>
      <c r="M24" s="87">
        <f t="shared" si="3"/>
        <v>1328927.6666666667</v>
      </c>
      <c r="N24" s="87">
        <f t="shared" si="0"/>
        <v>1793266.6666666667</v>
      </c>
      <c r="O24" s="134">
        <f t="shared" si="0"/>
        <v>2072268.3333333333</v>
      </c>
    </row>
    <row r="25" spans="2:15" x14ac:dyDescent="0.25">
      <c r="B25" s="45">
        <v>11</v>
      </c>
      <c r="C25" s="41" t="s">
        <v>150</v>
      </c>
      <c r="D25" s="63">
        <v>490000</v>
      </c>
      <c r="E25" s="74">
        <f t="shared" si="1"/>
        <v>578200</v>
      </c>
      <c r="F25" s="75">
        <f t="shared" si="2"/>
        <v>749700</v>
      </c>
      <c r="G25" s="89">
        <v>583100</v>
      </c>
      <c r="H25" s="88">
        <v>699720</v>
      </c>
      <c r="I25" s="90">
        <v>862988</v>
      </c>
      <c r="J25" s="89">
        <v>1087783</v>
      </c>
      <c r="K25" s="88">
        <v>1927000</v>
      </c>
      <c r="L25" s="90">
        <v>1861285</v>
      </c>
      <c r="M25" s="87">
        <f t="shared" si="3"/>
        <v>720294.33333333337</v>
      </c>
      <c r="N25" s="87">
        <f t="shared" si="0"/>
        <v>1068306.6666666667</v>
      </c>
      <c r="O25" s="134">
        <f t="shared" si="0"/>
        <v>1157991</v>
      </c>
    </row>
    <row r="26" spans="2:15" x14ac:dyDescent="0.25">
      <c r="B26" s="45">
        <v>12</v>
      </c>
      <c r="C26" s="38" t="s">
        <v>151</v>
      </c>
      <c r="D26" s="63">
        <v>135000</v>
      </c>
      <c r="E26" s="74">
        <f t="shared" si="1"/>
        <v>159300</v>
      </c>
      <c r="F26" s="75">
        <f t="shared" si="2"/>
        <v>206550</v>
      </c>
      <c r="G26" s="89">
        <v>166050</v>
      </c>
      <c r="H26" s="88">
        <v>199260</v>
      </c>
      <c r="I26" s="90">
        <v>245754</v>
      </c>
      <c r="J26" s="89">
        <v>1087783</v>
      </c>
      <c r="K26" s="88">
        <v>1927000</v>
      </c>
      <c r="L26" s="90">
        <v>1861285</v>
      </c>
      <c r="M26" s="87">
        <f t="shared" si="3"/>
        <v>462944.33333333331</v>
      </c>
      <c r="N26" s="87">
        <f t="shared" si="0"/>
        <v>761853.33333333337</v>
      </c>
      <c r="O26" s="134">
        <f t="shared" si="0"/>
        <v>771196.33333333337</v>
      </c>
    </row>
    <row r="27" spans="2:15" ht="15.75" thickBot="1" x14ac:dyDescent="0.3">
      <c r="B27" s="44">
        <v>13</v>
      </c>
      <c r="C27" s="40" t="s">
        <v>152</v>
      </c>
      <c r="D27" s="65">
        <v>1500000</v>
      </c>
      <c r="E27" s="76">
        <v>1800000</v>
      </c>
      <c r="F27" s="77">
        <v>3500000</v>
      </c>
      <c r="G27" s="91">
        <v>1950000</v>
      </c>
      <c r="H27" s="92">
        <v>2340000</v>
      </c>
      <c r="I27" s="93">
        <v>2886000</v>
      </c>
      <c r="J27" s="91">
        <v>2550000</v>
      </c>
      <c r="K27" s="92">
        <v>3850000</v>
      </c>
      <c r="L27" s="93">
        <v>4650000</v>
      </c>
      <c r="M27" s="135">
        <f t="shared" si="3"/>
        <v>2000000</v>
      </c>
      <c r="N27" s="135">
        <f t="shared" si="0"/>
        <v>2663333.3333333335</v>
      </c>
      <c r="O27" s="136">
        <f t="shared" si="0"/>
        <v>3678666.6666666665</v>
      </c>
    </row>
    <row r="28" spans="2:15" ht="15.75" thickBot="1" x14ac:dyDescent="0.3">
      <c r="B28" s="224" t="s">
        <v>153</v>
      </c>
      <c r="C28" s="225"/>
      <c r="D28" s="143"/>
      <c r="E28" s="144"/>
      <c r="F28" s="145"/>
      <c r="G28" s="146"/>
      <c r="H28" s="146"/>
      <c r="I28" s="147"/>
      <c r="J28" s="146"/>
      <c r="K28" s="146"/>
      <c r="L28" s="147"/>
      <c r="M28" s="146"/>
      <c r="N28" s="146"/>
      <c r="O28" s="147"/>
    </row>
    <row r="29" spans="2:15" x14ac:dyDescent="0.25">
      <c r="B29" s="43">
        <v>1</v>
      </c>
      <c r="C29" s="39" t="s">
        <v>140</v>
      </c>
      <c r="D29" s="137">
        <v>920000</v>
      </c>
      <c r="E29" s="138">
        <f t="shared" ref="E29:E92" si="4">D29*1.18</f>
        <v>1085600</v>
      </c>
      <c r="F29" s="139">
        <f>D29*1.45</f>
        <v>1334000</v>
      </c>
      <c r="G29" s="140">
        <v>1094800</v>
      </c>
      <c r="H29" s="141">
        <v>1313760</v>
      </c>
      <c r="I29" s="142">
        <v>1620304</v>
      </c>
      <c r="J29" s="140">
        <v>1118294.8700000001</v>
      </c>
      <c r="K29" s="141">
        <v>1927000</v>
      </c>
      <c r="L29" s="142">
        <v>1861285</v>
      </c>
      <c r="M29" s="87">
        <f>AVERAGE(D29,G29,J29)</f>
        <v>1044364.9566666667</v>
      </c>
      <c r="N29" s="87">
        <f t="shared" ref="N29:O29" si="5">AVERAGE(E29,H29,K29)</f>
        <v>1442120</v>
      </c>
      <c r="O29" s="87">
        <f t="shared" si="5"/>
        <v>1605196.3333333333</v>
      </c>
    </row>
    <row r="30" spans="2:15" x14ac:dyDescent="0.25">
      <c r="B30" s="45">
        <v>2</v>
      </c>
      <c r="C30" s="40" t="s">
        <v>141</v>
      </c>
      <c r="D30" s="68">
        <v>760000</v>
      </c>
      <c r="E30" s="82">
        <f t="shared" si="4"/>
        <v>896800</v>
      </c>
      <c r="F30" s="75">
        <f t="shared" ref="F30:F41" si="6">D30*1.45</f>
        <v>1102000</v>
      </c>
      <c r="G30" s="97">
        <v>934800</v>
      </c>
      <c r="H30" s="88">
        <v>1121760</v>
      </c>
      <c r="I30" s="90">
        <v>1383504</v>
      </c>
      <c r="J30" s="97">
        <v>1087783</v>
      </c>
      <c r="K30" s="88">
        <v>1927000</v>
      </c>
      <c r="L30" s="90">
        <v>1861285</v>
      </c>
      <c r="M30" s="87">
        <f t="shared" ref="M30:M41" si="7">AVERAGE(D30,G30,J30)</f>
        <v>927527.66666666663</v>
      </c>
      <c r="N30" s="87">
        <f t="shared" ref="N30:N41" si="8">AVERAGE(E30,H30,K30)</f>
        <v>1315186.6666666667</v>
      </c>
      <c r="O30" s="87">
        <f t="shared" ref="O30:O41" si="9">AVERAGE(F30,I30,L30)</f>
        <v>1448929.6666666667</v>
      </c>
    </row>
    <row r="31" spans="2:15" x14ac:dyDescent="0.25">
      <c r="B31" s="46">
        <v>3</v>
      </c>
      <c r="C31" s="40" t="s">
        <v>155</v>
      </c>
      <c r="D31" s="68">
        <v>480000</v>
      </c>
      <c r="E31" s="82">
        <f t="shared" si="4"/>
        <v>566400</v>
      </c>
      <c r="F31" s="75">
        <f t="shared" si="6"/>
        <v>696000</v>
      </c>
      <c r="G31" s="97">
        <v>528000</v>
      </c>
      <c r="H31" s="88">
        <v>633600</v>
      </c>
      <c r="I31" s="90">
        <v>781440</v>
      </c>
      <c r="J31" s="97">
        <v>1087783</v>
      </c>
      <c r="K31" s="88">
        <v>1927000</v>
      </c>
      <c r="L31" s="90">
        <v>1861285</v>
      </c>
      <c r="M31" s="87">
        <f t="shared" si="7"/>
        <v>698594.33333333337</v>
      </c>
      <c r="N31" s="87">
        <f t="shared" si="8"/>
        <v>1042333.3333333334</v>
      </c>
      <c r="O31" s="87">
        <f t="shared" si="9"/>
        <v>1112908.3333333333</v>
      </c>
    </row>
    <row r="32" spans="2:15" x14ac:dyDescent="0.25">
      <c r="B32" s="43">
        <v>4</v>
      </c>
      <c r="C32" s="41" t="s">
        <v>143</v>
      </c>
      <c r="D32" s="68">
        <v>170000</v>
      </c>
      <c r="E32" s="82">
        <f t="shared" si="4"/>
        <v>200600</v>
      </c>
      <c r="F32" s="75">
        <f t="shared" si="6"/>
        <v>246500</v>
      </c>
      <c r="G32" s="97">
        <v>187000.00000000003</v>
      </c>
      <c r="H32" s="88">
        <v>224400.00000000003</v>
      </c>
      <c r="I32" s="90">
        <v>276760.00000000006</v>
      </c>
      <c r="J32" s="97">
        <v>1087783</v>
      </c>
      <c r="K32" s="88">
        <v>1927000</v>
      </c>
      <c r="L32" s="90">
        <v>1861285</v>
      </c>
      <c r="M32" s="87">
        <f t="shared" si="7"/>
        <v>481594.33333333331</v>
      </c>
      <c r="N32" s="87">
        <f t="shared" si="8"/>
        <v>784000</v>
      </c>
      <c r="O32" s="87">
        <f t="shared" si="9"/>
        <v>794848.33333333337</v>
      </c>
    </row>
    <row r="33" spans="2:15" x14ac:dyDescent="0.25">
      <c r="B33" s="45">
        <v>5</v>
      </c>
      <c r="C33" s="42" t="s">
        <v>144</v>
      </c>
      <c r="D33" s="68">
        <v>80000</v>
      </c>
      <c r="E33" s="82">
        <f t="shared" si="4"/>
        <v>94400</v>
      </c>
      <c r="F33" s="75">
        <f t="shared" si="6"/>
        <v>116000</v>
      </c>
      <c r="G33" s="97">
        <v>88000</v>
      </c>
      <c r="H33" s="88">
        <v>105600</v>
      </c>
      <c r="I33" s="90">
        <v>130240</v>
      </c>
      <c r="J33" s="97">
        <v>1087783</v>
      </c>
      <c r="K33" s="88">
        <v>1927000</v>
      </c>
      <c r="L33" s="90">
        <v>1861285</v>
      </c>
      <c r="M33" s="87">
        <f t="shared" si="7"/>
        <v>418594.33333333331</v>
      </c>
      <c r="N33" s="87">
        <f t="shared" si="8"/>
        <v>709000</v>
      </c>
      <c r="O33" s="87">
        <f t="shared" si="9"/>
        <v>702508.33333333337</v>
      </c>
    </row>
    <row r="34" spans="2:15" x14ac:dyDescent="0.25">
      <c r="B34" s="46">
        <v>6</v>
      </c>
      <c r="C34" s="41" t="s">
        <v>145</v>
      </c>
      <c r="D34" s="68">
        <v>470000</v>
      </c>
      <c r="E34" s="82">
        <f t="shared" si="4"/>
        <v>554600</v>
      </c>
      <c r="F34" s="75">
        <f t="shared" si="6"/>
        <v>681500</v>
      </c>
      <c r="G34" s="97">
        <v>559300</v>
      </c>
      <c r="H34" s="88">
        <v>671160</v>
      </c>
      <c r="I34" s="90">
        <v>827764</v>
      </c>
      <c r="J34" s="97">
        <v>1087783</v>
      </c>
      <c r="K34" s="88">
        <v>1927000</v>
      </c>
      <c r="L34" s="90">
        <v>1861285</v>
      </c>
      <c r="M34" s="87">
        <f t="shared" si="7"/>
        <v>705694.33333333337</v>
      </c>
      <c r="N34" s="87">
        <f t="shared" si="8"/>
        <v>1050920</v>
      </c>
      <c r="O34" s="87">
        <f t="shared" si="9"/>
        <v>1123516.3333333333</v>
      </c>
    </row>
    <row r="35" spans="2:15" x14ac:dyDescent="0.25">
      <c r="B35" s="47">
        <v>7</v>
      </c>
      <c r="C35" s="41" t="s">
        <v>146</v>
      </c>
      <c r="D35" s="68">
        <v>1100000</v>
      </c>
      <c r="E35" s="82">
        <f t="shared" si="4"/>
        <v>1298000</v>
      </c>
      <c r="F35" s="75">
        <f t="shared" si="6"/>
        <v>1595000</v>
      </c>
      <c r="G35" s="97">
        <v>1386000</v>
      </c>
      <c r="H35" s="88">
        <v>1663200</v>
      </c>
      <c r="I35" s="90">
        <v>2051280</v>
      </c>
      <c r="J35" s="97">
        <v>1087783</v>
      </c>
      <c r="K35" s="88">
        <v>1927000</v>
      </c>
      <c r="L35" s="90">
        <v>1861285</v>
      </c>
      <c r="M35" s="87">
        <f t="shared" si="7"/>
        <v>1191261</v>
      </c>
      <c r="N35" s="87">
        <f t="shared" si="8"/>
        <v>1629400</v>
      </c>
      <c r="O35" s="87">
        <f t="shared" si="9"/>
        <v>1835855</v>
      </c>
    </row>
    <row r="36" spans="2:15" x14ac:dyDescent="0.25">
      <c r="B36" s="46">
        <v>8</v>
      </c>
      <c r="C36" s="42" t="s">
        <v>147</v>
      </c>
      <c r="D36" s="68">
        <v>1100000</v>
      </c>
      <c r="E36" s="82">
        <f t="shared" si="4"/>
        <v>1298000</v>
      </c>
      <c r="F36" s="75">
        <f t="shared" si="6"/>
        <v>1595000</v>
      </c>
      <c r="G36" s="97">
        <v>1386000</v>
      </c>
      <c r="H36" s="88">
        <v>1663200</v>
      </c>
      <c r="I36" s="90">
        <v>2051280</v>
      </c>
      <c r="J36" s="97">
        <v>1087783</v>
      </c>
      <c r="K36" s="88">
        <v>1927000</v>
      </c>
      <c r="L36" s="90">
        <v>1861285</v>
      </c>
      <c r="M36" s="87">
        <f t="shared" si="7"/>
        <v>1191261</v>
      </c>
      <c r="N36" s="87">
        <f t="shared" si="8"/>
        <v>1629400</v>
      </c>
      <c r="O36" s="87">
        <f t="shared" si="9"/>
        <v>1835855</v>
      </c>
    </row>
    <row r="37" spans="2:15" x14ac:dyDescent="0.25">
      <c r="B37" s="43">
        <v>9</v>
      </c>
      <c r="C37" s="40" t="s">
        <v>148</v>
      </c>
      <c r="D37" s="68">
        <v>650000</v>
      </c>
      <c r="E37" s="82">
        <f t="shared" si="4"/>
        <v>767000</v>
      </c>
      <c r="F37" s="75">
        <f t="shared" si="6"/>
        <v>942500</v>
      </c>
      <c r="G37" s="97">
        <v>715000</v>
      </c>
      <c r="H37" s="88">
        <v>858000</v>
      </c>
      <c r="I37" s="90">
        <v>1058200</v>
      </c>
      <c r="J37" s="97">
        <v>1087783</v>
      </c>
      <c r="K37" s="88">
        <v>1927000</v>
      </c>
      <c r="L37" s="90">
        <v>1861285</v>
      </c>
      <c r="M37" s="87">
        <f t="shared" si="7"/>
        <v>817594.33333333337</v>
      </c>
      <c r="N37" s="87">
        <f t="shared" si="8"/>
        <v>1184000</v>
      </c>
      <c r="O37" s="87">
        <f t="shared" si="9"/>
        <v>1287328.3333333333</v>
      </c>
    </row>
    <row r="38" spans="2:15" x14ac:dyDescent="0.25">
      <c r="B38" s="45">
        <v>10</v>
      </c>
      <c r="C38" s="40" t="s">
        <v>149</v>
      </c>
      <c r="D38" s="68">
        <v>950000</v>
      </c>
      <c r="E38" s="82">
        <f t="shared" si="4"/>
        <v>1121000</v>
      </c>
      <c r="F38" s="75">
        <f t="shared" si="6"/>
        <v>1377500</v>
      </c>
      <c r="G38" s="97">
        <v>1168500</v>
      </c>
      <c r="H38" s="88">
        <v>1402200</v>
      </c>
      <c r="I38" s="90">
        <v>1729380</v>
      </c>
      <c r="J38" s="97">
        <v>1087783</v>
      </c>
      <c r="K38" s="88">
        <v>1927000</v>
      </c>
      <c r="L38" s="90">
        <v>1861285</v>
      </c>
      <c r="M38" s="87">
        <f t="shared" si="7"/>
        <v>1068761</v>
      </c>
      <c r="N38" s="87">
        <f t="shared" si="8"/>
        <v>1483400</v>
      </c>
      <c r="O38" s="87">
        <f t="shared" si="9"/>
        <v>1656055</v>
      </c>
    </row>
    <row r="39" spans="2:15" x14ac:dyDescent="0.25">
      <c r="B39" s="45">
        <v>11</v>
      </c>
      <c r="C39" s="41" t="s">
        <v>150</v>
      </c>
      <c r="D39" s="68">
        <v>350000</v>
      </c>
      <c r="E39" s="82">
        <f t="shared" si="4"/>
        <v>413000</v>
      </c>
      <c r="F39" s="75">
        <f t="shared" si="6"/>
        <v>507500</v>
      </c>
      <c r="G39" s="97">
        <v>416500</v>
      </c>
      <c r="H39" s="88">
        <v>499800</v>
      </c>
      <c r="I39" s="90">
        <v>616420</v>
      </c>
      <c r="J39" s="97">
        <v>1087783</v>
      </c>
      <c r="K39" s="88">
        <v>1927000</v>
      </c>
      <c r="L39" s="90">
        <v>1861285</v>
      </c>
      <c r="M39" s="87">
        <f t="shared" si="7"/>
        <v>618094.33333333337</v>
      </c>
      <c r="N39" s="87">
        <f t="shared" si="8"/>
        <v>946600</v>
      </c>
      <c r="O39" s="87">
        <f t="shared" si="9"/>
        <v>995068.33333333337</v>
      </c>
    </row>
    <row r="40" spans="2:15" x14ac:dyDescent="0.25">
      <c r="B40" s="45">
        <v>12</v>
      </c>
      <c r="C40" s="38" t="s">
        <v>151</v>
      </c>
      <c r="D40" s="68">
        <v>72000</v>
      </c>
      <c r="E40" s="82">
        <f t="shared" si="4"/>
        <v>84960</v>
      </c>
      <c r="F40" s="75">
        <f t="shared" si="6"/>
        <v>104400</v>
      </c>
      <c r="G40" s="97">
        <v>88560</v>
      </c>
      <c r="H40" s="88">
        <v>106272</v>
      </c>
      <c r="I40" s="90">
        <v>131068.8</v>
      </c>
      <c r="J40" s="97">
        <v>1087783</v>
      </c>
      <c r="K40" s="88">
        <v>1927000</v>
      </c>
      <c r="L40" s="90">
        <v>1861285</v>
      </c>
      <c r="M40" s="87">
        <f t="shared" si="7"/>
        <v>416114.33333333331</v>
      </c>
      <c r="N40" s="87">
        <f t="shared" si="8"/>
        <v>706077.33333333337</v>
      </c>
      <c r="O40" s="87">
        <f t="shared" si="9"/>
        <v>698917.93333333335</v>
      </c>
    </row>
    <row r="41" spans="2:15" ht="15.75" thickBot="1" x14ac:dyDescent="0.3">
      <c r="B41" s="44">
        <v>13</v>
      </c>
      <c r="C41" s="40" t="s">
        <v>152</v>
      </c>
      <c r="D41" s="69">
        <v>1700000</v>
      </c>
      <c r="E41" s="83">
        <f t="shared" si="4"/>
        <v>2006000</v>
      </c>
      <c r="F41" s="77">
        <f t="shared" si="6"/>
        <v>2465000</v>
      </c>
      <c r="G41" s="98">
        <v>2210000</v>
      </c>
      <c r="H41" s="92">
        <v>2652000</v>
      </c>
      <c r="I41" s="99">
        <v>3270800</v>
      </c>
      <c r="J41" s="98">
        <v>2550000</v>
      </c>
      <c r="K41" s="92">
        <v>3850000</v>
      </c>
      <c r="L41" s="99">
        <v>4650000</v>
      </c>
      <c r="M41" s="87">
        <f t="shared" si="7"/>
        <v>2153333.3333333335</v>
      </c>
      <c r="N41" s="87">
        <f t="shared" si="8"/>
        <v>2836000</v>
      </c>
      <c r="O41" s="87">
        <f t="shared" si="9"/>
        <v>3461933.3333333335</v>
      </c>
    </row>
    <row r="42" spans="2:15" ht="15.75" thickBot="1" x14ac:dyDescent="0.3">
      <c r="B42" s="224" t="s">
        <v>154</v>
      </c>
      <c r="C42" s="225"/>
      <c r="D42" s="66"/>
      <c r="E42" s="78"/>
      <c r="F42" s="79"/>
      <c r="G42" s="92"/>
      <c r="H42" s="94"/>
      <c r="I42" s="95"/>
      <c r="J42" s="92"/>
      <c r="K42" s="94"/>
      <c r="L42" s="95"/>
      <c r="M42" s="92"/>
      <c r="N42" s="94"/>
      <c r="O42" s="95"/>
    </row>
    <row r="43" spans="2:15" x14ac:dyDescent="0.25">
      <c r="B43" s="43">
        <v>1</v>
      </c>
      <c r="C43" s="39" t="s">
        <v>140</v>
      </c>
      <c r="D43" s="67">
        <v>1100000</v>
      </c>
      <c r="E43" s="80">
        <f t="shared" si="4"/>
        <v>1298000</v>
      </c>
      <c r="F43" s="81">
        <f>D43*1.48</f>
        <v>1628000</v>
      </c>
      <c r="G43" s="96">
        <v>1309000</v>
      </c>
      <c r="H43" s="88">
        <v>1570800</v>
      </c>
      <c r="I43" s="90">
        <v>1937320</v>
      </c>
      <c r="J43" s="97">
        <v>1156435</v>
      </c>
      <c r="K43" s="88">
        <v>1927000</v>
      </c>
      <c r="L43" s="90">
        <v>1861285</v>
      </c>
      <c r="M43" s="87">
        <f t="shared" ref="M43" si="10">AVERAGE(D43,G43,J43)</f>
        <v>1188478.3333333333</v>
      </c>
      <c r="N43" s="87">
        <f t="shared" ref="N43" si="11">AVERAGE(E43,H43,K43)</f>
        <v>1598600</v>
      </c>
      <c r="O43" s="87">
        <f t="shared" ref="O43" si="12">AVERAGE(F43,I43,L43)</f>
        <v>1808868.3333333333</v>
      </c>
    </row>
    <row r="44" spans="2:15" x14ac:dyDescent="0.25">
      <c r="B44" s="45">
        <v>2</v>
      </c>
      <c r="C44" s="40" t="s">
        <v>141</v>
      </c>
      <c r="D44" s="68">
        <v>920000</v>
      </c>
      <c r="E44" s="82">
        <f t="shared" si="4"/>
        <v>1085600</v>
      </c>
      <c r="F44" s="75">
        <f t="shared" ref="F44:F55" si="13">D44*1.48</f>
        <v>1361600</v>
      </c>
      <c r="G44" s="97">
        <v>1131600</v>
      </c>
      <c r="H44" s="88">
        <v>1357920</v>
      </c>
      <c r="I44" s="90">
        <v>1674768</v>
      </c>
      <c r="J44" s="97">
        <v>1156435</v>
      </c>
      <c r="K44" s="88">
        <v>1927000</v>
      </c>
      <c r="L44" s="90">
        <v>1861285</v>
      </c>
      <c r="M44" s="87">
        <f t="shared" ref="M44:M55" si="14">AVERAGE(D44,G44,J44)</f>
        <v>1069345</v>
      </c>
      <c r="N44" s="87">
        <f t="shared" ref="N44:N55" si="15">AVERAGE(E44,H44,K44)</f>
        <v>1456840</v>
      </c>
      <c r="O44" s="87">
        <f t="shared" ref="O44:O55" si="16">AVERAGE(F44,I44,L44)</f>
        <v>1632551</v>
      </c>
    </row>
    <row r="45" spans="2:15" x14ac:dyDescent="0.25">
      <c r="B45" s="46">
        <v>3</v>
      </c>
      <c r="C45" s="40" t="s">
        <v>156</v>
      </c>
      <c r="D45" s="68">
        <v>60000</v>
      </c>
      <c r="E45" s="82">
        <f t="shared" si="4"/>
        <v>70800</v>
      </c>
      <c r="F45" s="75">
        <f t="shared" si="13"/>
        <v>88800</v>
      </c>
      <c r="G45" s="97">
        <v>66000</v>
      </c>
      <c r="H45" s="88">
        <v>79200</v>
      </c>
      <c r="I45" s="90">
        <v>97680</v>
      </c>
      <c r="J45" s="97">
        <v>1156435</v>
      </c>
      <c r="K45" s="88">
        <v>1927000</v>
      </c>
      <c r="L45" s="90">
        <v>1861285</v>
      </c>
      <c r="M45" s="87">
        <f t="shared" si="14"/>
        <v>427478.33333333331</v>
      </c>
      <c r="N45" s="87">
        <f t="shared" si="15"/>
        <v>692333.33333333337</v>
      </c>
      <c r="O45" s="87">
        <f t="shared" si="16"/>
        <v>682588.33333333337</v>
      </c>
    </row>
    <row r="46" spans="2:15" x14ac:dyDescent="0.25">
      <c r="B46" s="43">
        <v>4</v>
      </c>
      <c r="C46" s="41" t="s">
        <v>143</v>
      </c>
      <c r="D46" s="63">
        <v>170000</v>
      </c>
      <c r="E46" s="82">
        <f t="shared" si="4"/>
        <v>200600</v>
      </c>
      <c r="F46" s="75">
        <f t="shared" si="13"/>
        <v>251600</v>
      </c>
      <c r="G46" s="89">
        <v>187000.00000000003</v>
      </c>
      <c r="H46" s="88">
        <v>224400.00000000003</v>
      </c>
      <c r="I46" s="90">
        <v>276760.00000000006</v>
      </c>
      <c r="J46" s="89">
        <v>1156435</v>
      </c>
      <c r="K46" s="88">
        <v>1927000</v>
      </c>
      <c r="L46" s="90">
        <v>1861285</v>
      </c>
      <c r="M46" s="87">
        <f t="shared" si="14"/>
        <v>504478.33333333331</v>
      </c>
      <c r="N46" s="87">
        <f t="shared" si="15"/>
        <v>784000</v>
      </c>
      <c r="O46" s="87">
        <f t="shared" si="16"/>
        <v>796548.33333333337</v>
      </c>
    </row>
    <row r="47" spans="2:15" x14ac:dyDescent="0.25">
      <c r="B47" s="45">
        <v>5</v>
      </c>
      <c r="C47" s="42" t="s">
        <v>144</v>
      </c>
      <c r="D47" s="68">
        <v>80000</v>
      </c>
      <c r="E47" s="82">
        <f t="shared" si="4"/>
        <v>94400</v>
      </c>
      <c r="F47" s="75">
        <f t="shared" si="13"/>
        <v>118400</v>
      </c>
      <c r="G47" s="97">
        <v>88000</v>
      </c>
      <c r="H47" s="88">
        <v>105600</v>
      </c>
      <c r="I47" s="90">
        <v>130240</v>
      </c>
      <c r="J47" s="97">
        <v>1156435</v>
      </c>
      <c r="K47" s="88">
        <v>1927000</v>
      </c>
      <c r="L47" s="90">
        <v>1861285</v>
      </c>
      <c r="M47" s="87">
        <f t="shared" si="14"/>
        <v>441478.33333333331</v>
      </c>
      <c r="N47" s="87">
        <f t="shared" si="15"/>
        <v>709000</v>
      </c>
      <c r="O47" s="87">
        <f t="shared" si="16"/>
        <v>703308.33333333337</v>
      </c>
    </row>
    <row r="48" spans="2:15" x14ac:dyDescent="0.25">
      <c r="B48" s="46">
        <v>6</v>
      </c>
      <c r="C48" s="41" t="s">
        <v>145</v>
      </c>
      <c r="D48" s="68">
        <v>470000</v>
      </c>
      <c r="E48" s="82">
        <f t="shared" si="4"/>
        <v>554600</v>
      </c>
      <c r="F48" s="75">
        <f t="shared" si="13"/>
        <v>695600</v>
      </c>
      <c r="G48" s="97">
        <v>559300</v>
      </c>
      <c r="H48" s="88">
        <v>671160</v>
      </c>
      <c r="I48" s="90">
        <v>827764</v>
      </c>
      <c r="J48" s="97">
        <v>1156435</v>
      </c>
      <c r="K48" s="88">
        <v>1927000</v>
      </c>
      <c r="L48" s="90">
        <v>1861285</v>
      </c>
      <c r="M48" s="87">
        <f t="shared" si="14"/>
        <v>728578.33333333337</v>
      </c>
      <c r="N48" s="87">
        <f t="shared" si="15"/>
        <v>1050920</v>
      </c>
      <c r="O48" s="87">
        <f t="shared" si="16"/>
        <v>1128216.3333333333</v>
      </c>
    </row>
    <row r="49" spans="2:15" x14ac:dyDescent="0.25">
      <c r="B49" s="47">
        <v>7</v>
      </c>
      <c r="C49" s="41" t="s">
        <v>146</v>
      </c>
      <c r="D49" s="68">
        <v>1250000</v>
      </c>
      <c r="E49" s="82">
        <f t="shared" si="4"/>
        <v>1475000</v>
      </c>
      <c r="F49" s="75">
        <f t="shared" si="13"/>
        <v>1850000</v>
      </c>
      <c r="G49" s="97">
        <v>1575000</v>
      </c>
      <c r="H49" s="88">
        <v>1890000</v>
      </c>
      <c r="I49" s="90">
        <v>2331000</v>
      </c>
      <c r="J49" s="97">
        <v>1156435</v>
      </c>
      <c r="K49" s="88">
        <v>1927000</v>
      </c>
      <c r="L49" s="90">
        <v>1861285</v>
      </c>
      <c r="M49" s="87">
        <f t="shared" si="14"/>
        <v>1327145</v>
      </c>
      <c r="N49" s="87">
        <f t="shared" si="15"/>
        <v>1764000</v>
      </c>
      <c r="O49" s="87">
        <f t="shared" si="16"/>
        <v>2014095</v>
      </c>
    </row>
    <row r="50" spans="2:15" x14ac:dyDescent="0.25">
      <c r="B50" s="46">
        <v>8</v>
      </c>
      <c r="C50" s="42" t="s">
        <v>147</v>
      </c>
      <c r="D50" s="68">
        <v>1300000</v>
      </c>
      <c r="E50" s="82">
        <f t="shared" si="4"/>
        <v>1534000</v>
      </c>
      <c r="F50" s="75">
        <f t="shared" si="13"/>
        <v>1924000</v>
      </c>
      <c r="G50" s="97">
        <v>1638000</v>
      </c>
      <c r="H50" s="88">
        <v>1965600</v>
      </c>
      <c r="I50" s="90">
        <v>2424240</v>
      </c>
      <c r="J50" s="97">
        <v>1156435</v>
      </c>
      <c r="K50" s="88">
        <v>1927000</v>
      </c>
      <c r="L50" s="90">
        <v>1861285</v>
      </c>
      <c r="M50" s="87">
        <f t="shared" si="14"/>
        <v>1364811.6666666667</v>
      </c>
      <c r="N50" s="87">
        <f t="shared" si="15"/>
        <v>1808866.6666666667</v>
      </c>
      <c r="O50" s="87">
        <f t="shared" si="16"/>
        <v>2069841.6666666667</v>
      </c>
    </row>
    <row r="51" spans="2:15" x14ac:dyDescent="0.25">
      <c r="B51" s="43">
        <v>9</v>
      </c>
      <c r="C51" s="40" t="s">
        <v>148</v>
      </c>
      <c r="D51" s="68">
        <v>780000</v>
      </c>
      <c r="E51" s="82">
        <f t="shared" si="4"/>
        <v>920400</v>
      </c>
      <c r="F51" s="75">
        <f t="shared" si="13"/>
        <v>1154400</v>
      </c>
      <c r="G51" s="97">
        <v>858000.00000000012</v>
      </c>
      <c r="H51" s="88">
        <v>1029600.0000000001</v>
      </c>
      <c r="I51" s="90">
        <v>1269840.0000000002</v>
      </c>
      <c r="J51" s="97">
        <v>1156435</v>
      </c>
      <c r="K51" s="88">
        <v>1927000</v>
      </c>
      <c r="L51" s="90">
        <v>1861285</v>
      </c>
      <c r="M51" s="87">
        <f t="shared" si="14"/>
        <v>931478.33333333337</v>
      </c>
      <c r="N51" s="87">
        <f t="shared" si="15"/>
        <v>1292333.3333333333</v>
      </c>
      <c r="O51" s="87">
        <f t="shared" si="16"/>
        <v>1428508.3333333333</v>
      </c>
    </row>
    <row r="52" spans="2:15" x14ac:dyDescent="0.25">
      <c r="B52" s="45">
        <v>10</v>
      </c>
      <c r="C52" s="40" t="s">
        <v>149</v>
      </c>
      <c r="D52" s="68">
        <v>1200000</v>
      </c>
      <c r="E52" s="82">
        <f t="shared" si="4"/>
        <v>1416000</v>
      </c>
      <c r="F52" s="75">
        <f t="shared" si="13"/>
        <v>1776000</v>
      </c>
      <c r="G52" s="97">
        <v>1476000</v>
      </c>
      <c r="H52" s="88">
        <v>1771200</v>
      </c>
      <c r="I52" s="90">
        <v>2184480</v>
      </c>
      <c r="J52" s="97">
        <v>1156435</v>
      </c>
      <c r="K52" s="88">
        <v>1927000</v>
      </c>
      <c r="L52" s="90">
        <v>1861285</v>
      </c>
      <c r="M52" s="87">
        <f t="shared" si="14"/>
        <v>1277478.3333333333</v>
      </c>
      <c r="N52" s="87">
        <f t="shared" si="15"/>
        <v>1704733.3333333333</v>
      </c>
      <c r="O52" s="87">
        <f t="shared" si="16"/>
        <v>1940588.3333333333</v>
      </c>
    </row>
    <row r="53" spans="2:15" x14ac:dyDescent="0.25">
      <c r="B53" s="45">
        <v>11</v>
      </c>
      <c r="C53" s="41" t="s">
        <v>157</v>
      </c>
      <c r="D53" s="68">
        <v>420000</v>
      </c>
      <c r="E53" s="82">
        <f t="shared" si="4"/>
        <v>495600</v>
      </c>
      <c r="F53" s="75">
        <f t="shared" si="13"/>
        <v>621600</v>
      </c>
      <c r="G53" s="97">
        <v>499800</v>
      </c>
      <c r="H53" s="88">
        <v>599760</v>
      </c>
      <c r="I53" s="90">
        <v>739704</v>
      </c>
      <c r="J53" s="97">
        <v>1156435</v>
      </c>
      <c r="K53" s="88">
        <v>1927000</v>
      </c>
      <c r="L53" s="90">
        <v>1861285</v>
      </c>
      <c r="M53" s="87">
        <f t="shared" si="14"/>
        <v>692078.33333333337</v>
      </c>
      <c r="N53" s="87">
        <f t="shared" si="15"/>
        <v>1007453.3333333334</v>
      </c>
      <c r="O53" s="87">
        <f t="shared" si="16"/>
        <v>1074196.3333333333</v>
      </c>
    </row>
    <row r="54" spans="2:15" x14ac:dyDescent="0.25">
      <c r="B54" s="45">
        <v>12</v>
      </c>
      <c r="C54" s="38" t="s">
        <v>158</v>
      </c>
      <c r="D54" s="68">
        <v>90000</v>
      </c>
      <c r="E54" s="82">
        <f t="shared" si="4"/>
        <v>106200</v>
      </c>
      <c r="F54" s="75">
        <f t="shared" si="13"/>
        <v>133200</v>
      </c>
      <c r="G54" s="97">
        <v>110700</v>
      </c>
      <c r="H54" s="88">
        <v>132840</v>
      </c>
      <c r="I54" s="90">
        <v>163836</v>
      </c>
      <c r="J54" s="97">
        <v>1156435</v>
      </c>
      <c r="K54" s="88">
        <v>1927000</v>
      </c>
      <c r="L54" s="90">
        <v>1861285</v>
      </c>
      <c r="M54" s="87">
        <f t="shared" si="14"/>
        <v>452378.33333333331</v>
      </c>
      <c r="N54" s="87">
        <f t="shared" si="15"/>
        <v>722013.33333333337</v>
      </c>
      <c r="O54" s="87">
        <f t="shared" si="16"/>
        <v>719440.33333333337</v>
      </c>
    </row>
    <row r="55" spans="2:15" ht="15.75" thickBot="1" x14ac:dyDescent="0.3">
      <c r="B55" s="44">
        <v>13</v>
      </c>
      <c r="C55" s="40" t="s">
        <v>152</v>
      </c>
      <c r="D55" s="69">
        <v>2300000</v>
      </c>
      <c r="E55" s="83">
        <f t="shared" si="4"/>
        <v>2714000</v>
      </c>
      <c r="F55" s="77">
        <f t="shared" si="13"/>
        <v>3404000</v>
      </c>
      <c r="G55" s="98">
        <v>2990000</v>
      </c>
      <c r="H55" s="92">
        <v>3588000</v>
      </c>
      <c r="I55" s="99">
        <v>4425200</v>
      </c>
      <c r="J55" s="98">
        <v>3034500</v>
      </c>
      <c r="K55" s="92">
        <v>3850000</v>
      </c>
      <c r="L55" s="99">
        <v>4650000</v>
      </c>
      <c r="M55" s="87">
        <f t="shared" si="14"/>
        <v>2774833.3333333335</v>
      </c>
      <c r="N55" s="87">
        <f t="shared" si="15"/>
        <v>3384000</v>
      </c>
      <c r="O55" s="87">
        <f t="shared" si="16"/>
        <v>4159733.3333333335</v>
      </c>
    </row>
    <row r="56" spans="2:15" ht="15.75" thickBot="1" x14ac:dyDescent="0.3">
      <c r="B56" s="224" t="s">
        <v>159</v>
      </c>
      <c r="C56" s="225"/>
      <c r="D56" s="66"/>
      <c r="E56" s="78"/>
      <c r="F56" s="79"/>
      <c r="G56" s="94"/>
      <c r="H56" s="94"/>
      <c r="I56" s="95"/>
      <c r="J56" s="94"/>
      <c r="K56" s="94"/>
      <c r="L56" s="95"/>
      <c r="M56" s="94"/>
      <c r="N56" s="94"/>
      <c r="O56" s="95"/>
    </row>
    <row r="57" spans="2:15" x14ac:dyDescent="0.25">
      <c r="B57" s="43">
        <v>1</v>
      </c>
      <c r="C57" s="39" t="s">
        <v>140</v>
      </c>
      <c r="D57" s="67">
        <v>1200000</v>
      </c>
      <c r="E57" s="80">
        <f t="shared" si="4"/>
        <v>1416000</v>
      </c>
      <c r="F57" s="81">
        <f>D57*1.5</f>
        <v>1800000</v>
      </c>
      <c r="G57" s="96">
        <v>1428000</v>
      </c>
      <c r="H57" s="88">
        <v>1713600</v>
      </c>
      <c r="I57" s="90">
        <v>2113440</v>
      </c>
      <c r="J57" s="96">
        <v>1169252</v>
      </c>
      <c r="K57" s="88">
        <v>1317239</v>
      </c>
      <c r="L57" s="90">
        <v>1861281</v>
      </c>
      <c r="M57" s="87">
        <f t="shared" ref="M57" si="17">AVERAGE(D57,G57,J57)</f>
        <v>1265750.6666666667</v>
      </c>
      <c r="N57" s="87">
        <f t="shared" ref="N57" si="18">AVERAGE(E57,H57,K57)</f>
        <v>1482279.6666666667</v>
      </c>
      <c r="O57" s="87">
        <f t="shared" ref="O57" si="19">AVERAGE(F57,I57,L57)</f>
        <v>1924907</v>
      </c>
    </row>
    <row r="58" spans="2:15" x14ac:dyDescent="0.25">
      <c r="B58" s="45">
        <v>2</v>
      </c>
      <c r="C58" s="40" t="s">
        <v>141</v>
      </c>
      <c r="D58" s="68">
        <v>1100000</v>
      </c>
      <c r="E58" s="82">
        <f t="shared" si="4"/>
        <v>1298000</v>
      </c>
      <c r="F58" s="75">
        <f t="shared" ref="F58:F69" si="20">D58*1.5</f>
        <v>1650000</v>
      </c>
      <c r="G58" s="97">
        <v>1353000</v>
      </c>
      <c r="H58" s="88">
        <v>1623600</v>
      </c>
      <c r="I58" s="90">
        <v>2002440</v>
      </c>
      <c r="J58" s="97">
        <v>1169252</v>
      </c>
      <c r="K58" s="88">
        <v>1317239</v>
      </c>
      <c r="L58" s="90">
        <v>1861281</v>
      </c>
      <c r="M58" s="87">
        <f t="shared" ref="M58:M69" si="21">AVERAGE(D58,G58,J58)</f>
        <v>1207417.3333333333</v>
      </c>
      <c r="N58" s="87">
        <f t="shared" ref="N58:N69" si="22">AVERAGE(E58,H58,K58)</f>
        <v>1412946.3333333333</v>
      </c>
      <c r="O58" s="87">
        <f t="shared" ref="O58:O69" si="23">AVERAGE(F58,I58,L58)</f>
        <v>1837907</v>
      </c>
    </row>
    <row r="59" spans="2:15" x14ac:dyDescent="0.25">
      <c r="B59" s="46">
        <v>3</v>
      </c>
      <c r="C59" s="40" t="s">
        <v>156</v>
      </c>
      <c r="D59" s="68">
        <v>65000</v>
      </c>
      <c r="E59" s="82">
        <f t="shared" si="4"/>
        <v>76700</v>
      </c>
      <c r="F59" s="75">
        <f t="shared" si="20"/>
        <v>97500</v>
      </c>
      <c r="G59" s="97">
        <v>71500</v>
      </c>
      <c r="H59" s="88">
        <v>85800</v>
      </c>
      <c r="I59" s="90">
        <v>105820</v>
      </c>
      <c r="J59" s="97">
        <v>1169252</v>
      </c>
      <c r="K59" s="88">
        <v>1317239</v>
      </c>
      <c r="L59" s="90">
        <v>1861281</v>
      </c>
      <c r="M59" s="87">
        <f t="shared" si="21"/>
        <v>435250.66666666669</v>
      </c>
      <c r="N59" s="87">
        <f t="shared" si="22"/>
        <v>493246.33333333331</v>
      </c>
      <c r="O59" s="87">
        <f t="shared" si="23"/>
        <v>688200.33333333337</v>
      </c>
    </row>
    <row r="60" spans="2:15" x14ac:dyDescent="0.25">
      <c r="B60" s="43">
        <v>4</v>
      </c>
      <c r="C60" s="41" t="s">
        <v>143</v>
      </c>
      <c r="D60" s="68">
        <v>198000</v>
      </c>
      <c r="E60" s="82">
        <f t="shared" si="4"/>
        <v>233640</v>
      </c>
      <c r="F60" s="75">
        <f t="shared" si="20"/>
        <v>297000</v>
      </c>
      <c r="G60" s="97">
        <v>217800.00000000003</v>
      </c>
      <c r="H60" s="88">
        <v>261360.00000000003</v>
      </c>
      <c r="I60" s="90">
        <v>322344.00000000006</v>
      </c>
      <c r="J60" s="97">
        <v>1169252</v>
      </c>
      <c r="K60" s="88">
        <v>1317239</v>
      </c>
      <c r="L60" s="90">
        <v>1861281</v>
      </c>
      <c r="M60" s="87">
        <f t="shared" si="21"/>
        <v>528350.66666666663</v>
      </c>
      <c r="N60" s="87">
        <f t="shared" si="22"/>
        <v>604079.66666666663</v>
      </c>
      <c r="O60" s="87">
        <f t="shared" si="23"/>
        <v>826875</v>
      </c>
    </row>
    <row r="61" spans="2:15" x14ac:dyDescent="0.25">
      <c r="B61" s="45">
        <v>5</v>
      </c>
      <c r="C61" s="42" t="s">
        <v>144</v>
      </c>
      <c r="D61" s="68">
        <v>80000</v>
      </c>
      <c r="E61" s="82">
        <f t="shared" si="4"/>
        <v>94400</v>
      </c>
      <c r="F61" s="75">
        <f t="shared" si="20"/>
        <v>120000</v>
      </c>
      <c r="G61" s="97">
        <v>88000</v>
      </c>
      <c r="H61" s="88">
        <v>105600</v>
      </c>
      <c r="I61" s="90">
        <v>130240</v>
      </c>
      <c r="J61" s="97">
        <v>1169252</v>
      </c>
      <c r="K61" s="88">
        <v>1317239</v>
      </c>
      <c r="L61" s="90">
        <v>1861281</v>
      </c>
      <c r="M61" s="87">
        <f t="shared" si="21"/>
        <v>445750.66666666669</v>
      </c>
      <c r="N61" s="87">
        <f t="shared" si="22"/>
        <v>505746.33333333331</v>
      </c>
      <c r="O61" s="87">
        <f t="shared" si="23"/>
        <v>703840.33333333337</v>
      </c>
    </row>
    <row r="62" spans="2:15" x14ac:dyDescent="0.25">
      <c r="B62" s="46">
        <v>6</v>
      </c>
      <c r="C62" s="41" t="s">
        <v>145</v>
      </c>
      <c r="D62" s="68">
        <v>470000</v>
      </c>
      <c r="E62" s="82">
        <f t="shared" si="4"/>
        <v>554600</v>
      </c>
      <c r="F62" s="75">
        <f t="shared" si="20"/>
        <v>705000</v>
      </c>
      <c r="G62" s="97">
        <v>559300</v>
      </c>
      <c r="H62" s="88">
        <v>671160</v>
      </c>
      <c r="I62" s="90">
        <v>827764</v>
      </c>
      <c r="J62" s="97">
        <v>1169252</v>
      </c>
      <c r="K62" s="88">
        <v>1317239</v>
      </c>
      <c r="L62" s="90">
        <v>1861281</v>
      </c>
      <c r="M62" s="87">
        <f t="shared" si="21"/>
        <v>732850.66666666663</v>
      </c>
      <c r="N62" s="87">
        <f t="shared" si="22"/>
        <v>847666.33333333337</v>
      </c>
      <c r="O62" s="87">
        <f t="shared" si="23"/>
        <v>1131348.3333333333</v>
      </c>
    </row>
    <row r="63" spans="2:15" x14ac:dyDescent="0.25">
      <c r="B63" s="47">
        <v>7</v>
      </c>
      <c r="C63" s="41" t="s">
        <v>146</v>
      </c>
      <c r="D63" s="68">
        <v>1400000</v>
      </c>
      <c r="E63" s="82">
        <f t="shared" si="4"/>
        <v>1652000</v>
      </c>
      <c r="F63" s="75">
        <f t="shared" si="20"/>
        <v>2100000</v>
      </c>
      <c r="G63" s="97">
        <v>1764000</v>
      </c>
      <c r="H63" s="88">
        <v>2116800</v>
      </c>
      <c r="I63" s="90">
        <v>2610720</v>
      </c>
      <c r="J63" s="97">
        <v>1169252</v>
      </c>
      <c r="K63" s="88">
        <v>1317239</v>
      </c>
      <c r="L63" s="90">
        <v>1861281</v>
      </c>
      <c r="M63" s="87">
        <f t="shared" si="21"/>
        <v>1444417.3333333333</v>
      </c>
      <c r="N63" s="87">
        <f t="shared" si="22"/>
        <v>1695346.3333333333</v>
      </c>
      <c r="O63" s="87">
        <f t="shared" si="23"/>
        <v>2190667</v>
      </c>
    </row>
    <row r="64" spans="2:15" x14ac:dyDescent="0.25">
      <c r="B64" s="46">
        <v>8</v>
      </c>
      <c r="C64" s="42" t="s">
        <v>147</v>
      </c>
      <c r="D64" s="68">
        <v>1400000</v>
      </c>
      <c r="E64" s="82">
        <f t="shared" si="4"/>
        <v>1652000</v>
      </c>
      <c r="F64" s="75">
        <f t="shared" si="20"/>
        <v>2100000</v>
      </c>
      <c r="G64" s="97">
        <v>1764000</v>
      </c>
      <c r="H64" s="88">
        <v>2116800</v>
      </c>
      <c r="I64" s="90">
        <v>2610720</v>
      </c>
      <c r="J64" s="97">
        <v>1169252</v>
      </c>
      <c r="K64" s="88">
        <v>1317239</v>
      </c>
      <c r="L64" s="90">
        <v>1861281</v>
      </c>
      <c r="M64" s="87">
        <f t="shared" si="21"/>
        <v>1444417.3333333333</v>
      </c>
      <c r="N64" s="87">
        <f t="shared" si="22"/>
        <v>1695346.3333333333</v>
      </c>
      <c r="O64" s="87">
        <f t="shared" si="23"/>
        <v>2190667</v>
      </c>
    </row>
    <row r="65" spans="2:15" x14ac:dyDescent="0.25">
      <c r="B65" s="43">
        <v>9</v>
      </c>
      <c r="C65" s="40" t="s">
        <v>148</v>
      </c>
      <c r="D65" s="68">
        <v>830000</v>
      </c>
      <c r="E65" s="82">
        <f t="shared" si="4"/>
        <v>979400</v>
      </c>
      <c r="F65" s="75">
        <f t="shared" si="20"/>
        <v>1245000</v>
      </c>
      <c r="G65" s="97">
        <v>913000.00000000012</v>
      </c>
      <c r="H65" s="88">
        <v>1095600</v>
      </c>
      <c r="I65" s="90">
        <v>1351240.0000000002</v>
      </c>
      <c r="J65" s="97">
        <v>1169252</v>
      </c>
      <c r="K65" s="88">
        <v>1317239</v>
      </c>
      <c r="L65" s="90">
        <v>1861281</v>
      </c>
      <c r="M65" s="87">
        <f t="shared" si="21"/>
        <v>970750.66666666663</v>
      </c>
      <c r="N65" s="87">
        <f t="shared" si="22"/>
        <v>1130746.3333333333</v>
      </c>
      <c r="O65" s="87">
        <f t="shared" si="23"/>
        <v>1485840.3333333333</v>
      </c>
    </row>
    <row r="66" spans="2:15" x14ac:dyDescent="0.25">
      <c r="B66" s="45">
        <v>10</v>
      </c>
      <c r="C66" s="40" t="s">
        <v>149</v>
      </c>
      <c r="D66" s="68">
        <v>1250000</v>
      </c>
      <c r="E66" s="82">
        <f t="shared" si="4"/>
        <v>1475000</v>
      </c>
      <c r="F66" s="75">
        <f t="shared" si="20"/>
        <v>1875000</v>
      </c>
      <c r="G66" s="97">
        <v>1537500</v>
      </c>
      <c r="H66" s="88">
        <v>1845000</v>
      </c>
      <c r="I66" s="90">
        <v>2275500</v>
      </c>
      <c r="J66" s="97">
        <v>1169252</v>
      </c>
      <c r="K66" s="88">
        <v>1317239</v>
      </c>
      <c r="L66" s="90">
        <v>1861281</v>
      </c>
      <c r="M66" s="87">
        <f t="shared" si="21"/>
        <v>1318917.3333333333</v>
      </c>
      <c r="N66" s="87">
        <f t="shared" si="22"/>
        <v>1545746.3333333333</v>
      </c>
      <c r="O66" s="87">
        <f t="shared" si="23"/>
        <v>2003927</v>
      </c>
    </row>
    <row r="67" spans="2:15" x14ac:dyDescent="0.25">
      <c r="B67" s="45">
        <v>11</v>
      </c>
      <c r="C67" s="41" t="s">
        <v>157</v>
      </c>
      <c r="D67" s="68">
        <v>460000</v>
      </c>
      <c r="E67" s="82">
        <f t="shared" si="4"/>
        <v>542800</v>
      </c>
      <c r="F67" s="75">
        <f t="shared" si="20"/>
        <v>690000</v>
      </c>
      <c r="G67" s="97">
        <v>547400</v>
      </c>
      <c r="H67" s="88">
        <v>656880</v>
      </c>
      <c r="I67" s="90">
        <v>810152</v>
      </c>
      <c r="J67" s="97">
        <v>1169252</v>
      </c>
      <c r="K67" s="88">
        <v>1317239</v>
      </c>
      <c r="L67" s="90">
        <v>1861281</v>
      </c>
      <c r="M67" s="87">
        <f t="shared" si="21"/>
        <v>725550.66666666663</v>
      </c>
      <c r="N67" s="87">
        <f t="shared" si="22"/>
        <v>838973</v>
      </c>
      <c r="O67" s="87">
        <f t="shared" si="23"/>
        <v>1120477.6666666667</v>
      </c>
    </row>
    <row r="68" spans="2:15" x14ac:dyDescent="0.25">
      <c r="B68" s="45">
        <v>12</v>
      </c>
      <c r="C68" s="38" t="s">
        <v>158</v>
      </c>
      <c r="D68" s="68">
        <v>90000</v>
      </c>
      <c r="E68" s="82">
        <f t="shared" si="4"/>
        <v>106200</v>
      </c>
      <c r="F68" s="75">
        <f t="shared" si="20"/>
        <v>135000</v>
      </c>
      <c r="G68" s="97">
        <v>110700</v>
      </c>
      <c r="H68" s="88">
        <v>132840</v>
      </c>
      <c r="I68" s="90">
        <v>163836</v>
      </c>
      <c r="J68" s="97">
        <v>1169252</v>
      </c>
      <c r="K68" s="88">
        <v>1317239</v>
      </c>
      <c r="L68" s="90">
        <v>1861281</v>
      </c>
      <c r="M68" s="87">
        <f t="shared" si="21"/>
        <v>456650.66666666669</v>
      </c>
      <c r="N68" s="87">
        <f t="shared" si="22"/>
        <v>518759.66666666669</v>
      </c>
      <c r="O68" s="87">
        <f t="shared" si="23"/>
        <v>720039</v>
      </c>
    </row>
    <row r="69" spans="2:15" ht="15.75" thickBot="1" x14ac:dyDescent="0.3">
      <c r="B69" s="44">
        <v>13</v>
      </c>
      <c r="C69" s="40" t="s">
        <v>152</v>
      </c>
      <c r="D69" s="69">
        <v>2500000</v>
      </c>
      <c r="E69" s="83">
        <f t="shared" si="4"/>
        <v>2950000</v>
      </c>
      <c r="F69" s="77">
        <f t="shared" si="20"/>
        <v>3750000</v>
      </c>
      <c r="G69" s="98">
        <v>3250000</v>
      </c>
      <c r="H69" s="100">
        <v>3900000</v>
      </c>
      <c r="I69" s="99">
        <v>4810000</v>
      </c>
      <c r="J69" s="98">
        <v>3034000</v>
      </c>
      <c r="K69" s="100">
        <v>3610460</v>
      </c>
      <c r="L69" s="99">
        <v>4296447</v>
      </c>
      <c r="M69" s="87">
        <f t="shared" si="21"/>
        <v>2928000</v>
      </c>
      <c r="N69" s="87">
        <f t="shared" si="22"/>
        <v>3486820</v>
      </c>
      <c r="O69" s="87">
        <f t="shared" si="23"/>
        <v>4285482.333333333</v>
      </c>
    </row>
    <row r="70" spans="2:15" ht="15.75" thickBot="1" x14ac:dyDescent="0.3">
      <c r="B70" s="224" t="s">
        <v>160</v>
      </c>
      <c r="C70" s="225"/>
      <c r="D70" s="66"/>
      <c r="E70" s="78"/>
      <c r="F70" s="79"/>
      <c r="G70" s="94"/>
      <c r="H70" s="92"/>
      <c r="I70" s="95"/>
      <c r="J70" s="94"/>
      <c r="K70" s="92"/>
      <c r="L70" s="95"/>
      <c r="M70" s="94"/>
      <c r="N70" s="92"/>
      <c r="O70" s="95"/>
    </row>
    <row r="71" spans="2:15" x14ac:dyDescent="0.25">
      <c r="B71" s="43">
        <v>1</v>
      </c>
      <c r="C71" s="39" t="s">
        <v>140</v>
      </c>
      <c r="D71" s="70">
        <v>1350000</v>
      </c>
      <c r="E71" s="80">
        <f t="shared" si="4"/>
        <v>1593000</v>
      </c>
      <c r="F71" s="81">
        <f t="shared" ref="F71:F83" si="24">D71*1.5</f>
        <v>2025000</v>
      </c>
      <c r="G71" s="96">
        <v>1606500</v>
      </c>
      <c r="H71" s="88">
        <v>1927800</v>
      </c>
      <c r="I71" s="90">
        <v>2377620</v>
      </c>
      <c r="J71" s="96">
        <v>1510409</v>
      </c>
      <c r="K71" s="88">
        <v>1797386</v>
      </c>
      <c r="L71" s="90">
        <v>2138889</v>
      </c>
      <c r="M71" s="87">
        <f t="shared" ref="M71" si="25">AVERAGE(D71,G71,J71)</f>
        <v>1488969.6666666667</v>
      </c>
      <c r="N71" s="87">
        <f t="shared" ref="N71" si="26">AVERAGE(E71,H71,K71)</f>
        <v>1772728.6666666667</v>
      </c>
      <c r="O71" s="87">
        <f t="shared" ref="O71" si="27">AVERAGE(F71,I71,L71)</f>
        <v>2180503</v>
      </c>
    </row>
    <row r="72" spans="2:15" x14ac:dyDescent="0.25">
      <c r="B72" s="45">
        <v>2</v>
      </c>
      <c r="C72" s="40" t="s">
        <v>141</v>
      </c>
      <c r="D72" s="71">
        <v>1100000</v>
      </c>
      <c r="E72" s="82">
        <f t="shared" si="4"/>
        <v>1298000</v>
      </c>
      <c r="F72" s="75">
        <f t="shared" si="24"/>
        <v>1650000</v>
      </c>
      <c r="G72" s="97">
        <v>1353000</v>
      </c>
      <c r="H72" s="88">
        <v>1623600</v>
      </c>
      <c r="I72" s="90">
        <v>2002440</v>
      </c>
      <c r="J72" s="97">
        <v>1510409</v>
      </c>
      <c r="K72" s="88">
        <v>1797386</v>
      </c>
      <c r="L72" s="90">
        <v>2138889</v>
      </c>
      <c r="M72" s="87">
        <f t="shared" ref="M72:M83" si="28">AVERAGE(D72,G72,J72)</f>
        <v>1321136.3333333333</v>
      </c>
      <c r="N72" s="87">
        <f t="shared" ref="N72:N83" si="29">AVERAGE(E72,H72,K72)</f>
        <v>1572995.3333333333</v>
      </c>
      <c r="O72" s="87">
        <f t="shared" ref="O72:O83" si="30">AVERAGE(F72,I72,L72)</f>
        <v>1930443</v>
      </c>
    </row>
    <row r="73" spans="2:15" x14ac:dyDescent="0.25">
      <c r="B73" s="46">
        <v>3</v>
      </c>
      <c r="C73" s="40" t="s">
        <v>156</v>
      </c>
      <c r="D73" s="71">
        <v>250000</v>
      </c>
      <c r="E73" s="82">
        <f t="shared" si="4"/>
        <v>295000</v>
      </c>
      <c r="F73" s="75">
        <f t="shared" si="24"/>
        <v>375000</v>
      </c>
      <c r="G73" s="97">
        <v>275000</v>
      </c>
      <c r="H73" s="88">
        <v>330000</v>
      </c>
      <c r="I73" s="90">
        <v>407000</v>
      </c>
      <c r="J73" s="97">
        <v>1510409</v>
      </c>
      <c r="K73" s="88">
        <v>1797386</v>
      </c>
      <c r="L73" s="90">
        <v>2138889</v>
      </c>
      <c r="M73" s="87">
        <f t="shared" si="28"/>
        <v>678469.66666666663</v>
      </c>
      <c r="N73" s="87">
        <f t="shared" si="29"/>
        <v>807462</v>
      </c>
      <c r="O73" s="87">
        <f t="shared" si="30"/>
        <v>973629.66666666663</v>
      </c>
    </row>
    <row r="74" spans="2:15" x14ac:dyDescent="0.25">
      <c r="B74" s="43">
        <v>4</v>
      </c>
      <c r="C74" s="41" t="s">
        <v>143</v>
      </c>
      <c r="D74" s="71">
        <v>198000</v>
      </c>
      <c r="E74" s="82">
        <f t="shared" si="4"/>
        <v>233640</v>
      </c>
      <c r="F74" s="75">
        <f t="shared" si="24"/>
        <v>297000</v>
      </c>
      <c r="G74" s="97">
        <v>217800.00000000003</v>
      </c>
      <c r="H74" s="88">
        <v>261360.00000000003</v>
      </c>
      <c r="I74" s="90">
        <v>322344.00000000006</v>
      </c>
      <c r="J74" s="97">
        <v>1510409</v>
      </c>
      <c r="K74" s="88">
        <v>1797386</v>
      </c>
      <c r="L74" s="90">
        <v>2138889</v>
      </c>
      <c r="M74" s="87">
        <f t="shared" si="28"/>
        <v>642069.66666666663</v>
      </c>
      <c r="N74" s="87">
        <f t="shared" si="29"/>
        <v>764128.66666666663</v>
      </c>
      <c r="O74" s="87">
        <f t="shared" si="30"/>
        <v>919411</v>
      </c>
    </row>
    <row r="75" spans="2:15" x14ac:dyDescent="0.25">
      <c r="B75" s="45">
        <v>5</v>
      </c>
      <c r="C75" s="42" t="s">
        <v>144</v>
      </c>
      <c r="D75" s="71">
        <v>80000</v>
      </c>
      <c r="E75" s="82">
        <f t="shared" si="4"/>
        <v>94400</v>
      </c>
      <c r="F75" s="75">
        <f t="shared" si="24"/>
        <v>120000</v>
      </c>
      <c r="G75" s="97">
        <v>88000</v>
      </c>
      <c r="H75" s="88">
        <v>105600</v>
      </c>
      <c r="I75" s="90">
        <v>130240</v>
      </c>
      <c r="J75" s="97">
        <v>1510409</v>
      </c>
      <c r="K75" s="88">
        <v>1797386</v>
      </c>
      <c r="L75" s="90">
        <v>2138889</v>
      </c>
      <c r="M75" s="87">
        <f t="shared" si="28"/>
        <v>559469.66666666663</v>
      </c>
      <c r="N75" s="87">
        <f t="shared" si="29"/>
        <v>665795.33333333337</v>
      </c>
      <c r="O75" s="87">
        <f t="shared" si="30"/>
        <v>796376.33333333337</v>
      </c>
    </row>
    <row r="76" spans="2:15" x14ac:dyDescent="0.25">
      <c r="B76" s="46">
        <v>6</v>
      </c>
      <c r="C76" s="41" t="s">
        <v>145</v>
      </c>
      <c r="D76" s="68">
        <v>470000</v>
      </c>
      <c r="E76" s="82">
        <f t="shared" si="4"/>
        <v>554600</v>
      </c>
      <c r="F76" s="75">
        <f t="shared" si="24"/>
        <v>705000</v>
      </c>
      <c r="G76" s="97">
        <v>559300</v>
      </c>
      <c r="H76" s="88">
        <v>671160</v>
      </c>
      <c r="I76" s="90">
        <v>827764</v>
      </c>
      <c r="J76" s="97">
        <v>1510409</v>
      </c>
      <c r="K76" s="88">
        <v>1797386</v>
      </c>
      <c r="L76" s="90">
        <v>2138889</v>
      </c>
      <c r="M76" s="87">
        <f t="shared" si="28"/>
        <v>846569.66666666663</v>
      </c>
      <c r="N76" s="87">
        <f t="shared" si="29"/>
        <v>1007715.3333333334</v>
      </c>
      <c r="O76" s="87">
        <f t="shared" si="30"/>
        <v>1223884.3333333333</v>
      </c>
    </row>
    <row r="77" spans="2:15" x14ac:dyDescent="0.25">
      <c r="B77" s="47">
        <v>7</v>
      </c>
      <c r="C77" s="41" t="s">
        <v>146</v>
      </c>
      <c r="D77" s="71">
        <v>1500000</v>
      </c>
      <c r="E77" s="82">
        <f t="shared" si="4"/>
        <v>1770000</v>
      </c>
      <c r="F77" s="75">
        <f t="shared" si="24"/>
        <v>2250000</v>
      </c>
      <c r="G77" s="97">
        <v>1890000</v>
      </c>
      <c r="H77" s="88">
        <v>2268000</v>
      </c>
      <c r="I77" s="90">
        <v>2797200</v>
      </c>
      <c r="J77" s="97">
        <v>1510409</v>
      </c>
      <c r="K77" s="88">
        <v>1797386</v>
      </c>
      <c r="L77" s="90">
        <v>2138889</v>
      </c>
      <c r="M77" s="87">
        <f t="shared" si="28"/>
        <v>1633469.6666666667</v>
      </c>
      <c r="N77" s="87">
        <f t="shared" si="29"/>
        <v>1945128.6666666667</v>
      </c>
      <c r="O77" s="87">
        <f t="shared" si="30"/>
        <v>2395363</v>
      </c>
    </row>
    <row r="78" spans="2:15" x14ac:dyDescent="0.25">
      <c r="B78" s="46">
        <v>8</v>
      </c>
      <c r="C78" s="42" t="s">
        <v>147</v>
      </c>
      <c r="D78" s="71">
        <v>1480000</v>
      </c>
      <c r="E78" s="82">
        <f t="shared" si="4"/>
        <v>1746400</v>
      </c>
      <c r="F78" s="75">
        <f t="shared" si="24"/>
        <v>2220000</v>
      </c>
      <c r="G78" s="97">
        <v>1864800</v>
      </c>
      <c r="H78" s="88">
        <v>2237760</v>
      </c>
      <c r="I78" s="90">
        <v>2759904</v>
      </c>
      <c r="J78" s="97">
        <v>1510409</v>
      </c>
      <c r="K78" s="88">
        <v>1797386</v>
      </c>
      <c r="L78" s="90">
        <v>2138889</v>
      </c>
      <c r="M78" s="87">
        <f t="shared" si="28"/>
        <v>1618403</v>
      </c>
      <c r="N78" s="87">
        <f t="shared" si="29"/>
        <v>1927182</v>
      </c>
      <c r="O78" s="87">
        <f t="shared" si="30"/>
        <v>2372931</v>
      </c>
    </row>
    <row r="79" spans="2:15" x14ac:dyDescent="0.25">
      <c r="B79" s="43">
        <v>9</v>
      </c>
      <c r="C79" s="40" t="s">
        <v>148</v>
      </c>
      <c r="D79" s="71">
        <v>890000</v>
      </c>
      <c r="E79" s="82">
        <f t="shared" si="4"/>
        <v>1050200</v>
      </c>
      <c r="F79" s="75">
        <f t="shared" si="24"/>
        <v>1335000</v>
      </c>
      <c r="G79" s="97">
        <v>979000.00000000012</v>
      </c>
      <c r="H79" s="88">
        <v>1174800</v>
      </c>
      <c r="I79" s="90">
        <v>1448920.0000000002</v>
      </c>
      <c r="J79" s="97">
        <v>1510409</v>
      </c>
      <c r="K79" s="88">
        <v>1797386</v>
      </c>
      <c r="L79" s="90">
        <v>2138889</v>
      </c>
      <c r="M79" s="87">
        <f t="shared" si="28"/>
        <v>1126469.6666666667</v>
      </c>
      <c r="N79" s="87">
        <f t="shared" si="29"/>
        <v>1340795.3333333333</v>
      </c>
      <c r="O79" s="87">
        <f t="shared" si="30"/>
        <v>1640936.3333333333</v>
      </c>
    </row>
    <row r="80" spans="2:15" x14ac:dyDescent="0.25">
      <c r="B80" s="45">
        <v>10</v>
      </c>
      <c r="C80" s="40" t="s">
        <v>149</v>
      </c>
      <c r="D80" s="71">
        <v>1350000</v>
      </c>
      <c r="E80" s="82">
        <f t="shared" si="4"/>
        <v>1593000</v>
      </c>
      <c r="F80" s="75">
        <f t="shared" si="24"/>
        <v>2025000</v>
      </c>
      <c r="G80" s="97">
        <v>1660500</v>
      </c>
      <c r="H80" s="88">
        <v>1992600</v>
      </c>
      <c r="I80" s="90">
        <v>2457540</v>
      </c>
      <c r="J80" s="97">
        <v>1510409</v>
      </c>
      <c r="K80" s="88">
        <v>1797386</v>
      </c>
      <c r="L80" s="90">
        <v>2138889</v>
      </c>
      <c r="M80" s="87">
        <f t="shared" si="28"/>
        <v>1506969.6666666667</v>
      </c>
      <c r="N80" s="87">
        <f t="shared" si="29"/>
        <v>1794328.6666666667</v>
      </c>
      <c r="O80" s="87">
        <f t="shared" si="30"/>
        <v>2207143</v>
      </c>
    </row>
    <row r="81" spans="2:15" x14ac:dyDescent="0.25">
      <c r="B81" s="45">
        <v>11</v>
      </c>
      <c r="C81" s="41" t="s">
        <v>157</v>
      </c>
      <c r="D81" s="71">
        <v>460000</v>
      </c>
      <c r="E81" s="82">
        <f t="shared" si="4"/>
        <v>542800</v>
      </c>
      <c r="F81" s="75">
        <f t="shared" si="24"/>
        <v>690000</v>
      </c>
      <c r="G81" s="97">
        <v>547400</v>
      </c>
      <c r="H81" s="88">
        <v>656880</v>
      </c>
      <c r="I81" s="90">
        <v>810152</v>
      </c>
      <c r="J81" s="97">
        <v>1510409</v>
      </c>
      <c r="K81" s="88">
        <v>1797386</v>
      </c>
      <c r="L81" s="90">
        <v>2138889</v>
      </c>
      <c r="M81" s="87">
        <f t="shared" si="28"/>
        <v>839269.66666666663</v>
      </c>
      <c r="N81" s="87">
        <f t="shared" si="29"/>
        <v>999022</v>
      </c>
      <c r="O81" s="87">
        <f t="shared" si="30"/>
        <v>1213013.6666666667</v>
      </c>
    </row>
    <row r="82" spans="2:15" x14ac:dyDescent="0.25">
      <c r="B82" s="45">
        <v>12</v>
      </c>
      <c r="C82" s="38" t="s">
        <v>158</v>
      </c>
      <c r="D82" s="71">
        <v>90000</v>
      </c>
      <c r="E82" s="82">
        <f t="shared" si="4"/>
        <v>106200</v>
      </c>
      <c r="F82" s="75">
        <f t="shared" si="24"/>
        <v>135000</v>
      </c>
      <c r="G82" s="97">
        <v>110700</v>
      </c>
      <c r="H82" s="88">
        <v>132840</v>
      </c>
      <c r="I82" s="90">
        <v>163836</v>
      </c>
      <c r="J82" s="97">
        <v>1510409</v>
      </c>
      <c r="K82" s="88">
        <v>1797386</v>
      </c>
      <c r="L82" s="90">
        <v>2138889</v>
      </c>
      <c r="M82" s="87">
        <f t="shared" si="28"/>
        <v>570369.66666666663</v>
      </c>
      <c r="N82" s="87">
        <f t="shared" si="29"/>
        <v>678808.66666666663</v>
      </c>
      <c r="O82" s="87">
        <f t="shared" si="30"/>
        <v>812575</v>
      </c>
    </row>
    <row r="83" spans="2:15" ht="15.75" thickBot="1" x14ac:dyDescent="0.3">
      <c r="B83" s="44">
        <v>13</v>
      </c>
      <c r="C83" s="40" t="s">
        <v>152</v>
      </c>
      <c r="D83" s="72">
        <v>3300000</v>
      </c>
      <c r="E83" s="83">
        <f t="shared" si="4"/>
        <v>3894000</v>
      </c>
      <c r="F83" s="77">
        <f t="shared" si="24"/>
        <v>4950000</v>
      </c>
      <c r="G83" s="98">
        <v>4290000</v>
      </c>
      <c r="H83" s="92">
        <v>5148000</v>
      </c>
      <c r="I83" s="99">
        <v>6349200</v>
      </c>
      <c r="J83" s="98">
        <v>6302771.9299999997</v>
      </c>
      <c r="K83" s="92">
        <v>7500297</v>
      </c>
      <c r="L83" s="99">
        <v>8925500</v>
      </c>
      <c r="M83" s="87">
        <f t="shared" si="28"/>
        <v>4630923.9766666666</v>
      </c>
      <c r="N83" s="87">
        <f t="shared" si="29"/>
        <v>5514099</v>
      </c>
      <c r="O83" s="87">
        <f t="shared" si="30"/>
        <v>6741566.666666667</v>
      </c>
    </row>
    <row r="84" spans="2:15" ht="15.75" thickBot="1" x14ac:dyDescent="0.3">
      <c r="B84" s="224" t="s">
        <v>161</v>
      </c>
      <c r="C84" s="225"/>
      <c r="D84" s="66"/>
      <c r="E84" s="78"/>
      <c r="F84" s="79"/>
      <c r="G84" s="92"/>
      <c r="H84" s="94"/>
      <c r="I84" s="95"/>
      <c r="J84" s="92"/>
      <c r="K84" s="94"/>
      <c r="L84" s="95"/>
      <c r="M84" s="92"/>
      <c r="N84" s="94"/>
      <c r="O84" s="95"/>
    </row>
    <row r="85" spans="2:15" x14ac:dyDescent="0.25">
      <c r="B85" s="43">
        <v>1</v>
      </c>
      <c r="C85" s="39" t="s">
        <v>140</v>
      </c>
      <c r="D85" s="67">
        <v>2300000</v>
      </c>
      <c r="E85" s="80">
        <f t="shared" si="4"/>
        <v>2714000</v>
      </c>
      <c r="F85" s="81">
        <f>D85*1.54</f>
        <v>3542000</v>
      </c>
      <c r="G85" s="96">
        <v>2737000</v>
      </c>
      <c r="H85" s="88">
        <v>3284400</v>
      </c>
      <c r="I85" s="90">
        <v>4050760</v>
      </c>
      <c r="J85" s="96">
        <v>1797386</v>
      </c>
      <c r="K85" s="88">
        <v>2138889</v>
      </c>
      <c r="L85" s="90">
        <v>2545277.91</v>
      </c>
      <c r="M85" s="87">
        <f t="shared" ref="M85" si="31">AVERAGE(D85,G85,J85)</f>
        <v>2278128.6666666665</v>
      </c>
      <c r="N85" s="87">
        <f t="shared" ref="N85" si="32">AVERAGE(E85,H85,K85)</f>
        <v>2712429.6666666665</v>
      </c>
      <c r="O85" s="87">
        <f t="shared" ref="O85" si="33">AVERAGE(F85,I85,L85)</f>
        <v>3379345.97</v>
      </c>
    </row>
    <row r="86" spans="2:15" x14ac:dyDescent="0.25">
      <c r="B86" s="45">
        <v>2</v>
      </c>
      <c r="C86" s="40" t="s">
        <v>141</v>
      </c>
      <c r="D86" s="68">
        <v>1800000</v>
      </c>
      <c r="E86" s="82">
        <f t="shared" si="4"/>
        <v>2124000</v>
      </c>
      <c r="F86" s="75">
        <f t="shared" ref="F86:F97" si="34">D86*1.54</f>
        <v>2772000</v>
      </c>
      <c r="G86" s="97">
        <v>2214000</v>
      </c>
      <c r="H86" s="88">
        <v>2656800</v>
      </c>
      <c r="I86" s="90">
        <v>3276720</v>
      </c>
      <c r="J86" s="97">
        <v>1797386</v>
      </c>
      <c r="K86" s="88">
        <v>2138889</v>
      </c>
      <c r="L86" s="90">
        <v>2545277.91</v>
      </c>
      <c r="M86" s="87">
        <f t="shared" ref="M86:M97" si="35">AVERAGE(D86,G86,J86)</f>
        <v>1937128.6666666667</v>
      </c>
      <c r="N86" s="87">
        <f t="shared" ref="N86:N97" si="36">AVERAGE(E86,H86,K86)</f>
        <v>2306563</v>
      </c>
      <c r="O86" s="87">
        <f t="shared" ref="O86:O97" si="37">AVERAGE(F86,I86,L86)</f>
        <v>2864665.97</v>
      </c>
    </row>
    <row r="87" spans="2:15" x14ac:dyDescent="0.25">
      <c r="B87" s="46">
        <v>3</v>
      </c>
      <c r="C87" s="40" t="s">
        <v>162</v>
      </c>
      <c r="D87" s="68">
        <v>300000</v>
      </c>
      <c r="E87" s="82">
        <f t="shared" si="4"/>
        <v>354000</v>
      </c>
      <c r="F87" s="75">
        <f t="shared" si="34"/>
        <v>462000</v>
      </c>
      <c r="G87" s="97">
        <v>330000</v>
      </c>
      <c r="H87" s="88">
        <v>396000</v>
      </c>
      <c r="I87" s="90">
        <v>488400</v>
      </c>
      <c r="J87" s="97">
        <v>1797386</v>
      </c>
      <c r="K87" s="88">
        <v>2138889</v>
      </c>
      <c r="L87" s="90">
        <v>2545277.91</v>
      </c>
      <c r="M87" s="87">
        <f t="shared" si="35"/>
        <v>809128.66666666663</v>
      </c>
      <c r="N87" s="87">
        <f t="shared" si="36"/>
        <v>962963</v>
      </c>
      <c r="O87" s="87">
        <f t="shared" si="37"/>
        <v>1165225.97</v>
      </c>
    </row>
    <row r="88" spans="2:15" x14ac:dyDescent="0.25">
      <c r="B88" s="43">
        <v>4</v>
      </c>
      <c r="C88" s="41" t="s">
        <v>143</v>
      </c>
      <c r="D88" s="71">
        <v>198000</v>
      </c>
      <c r="E88" s="82">
        <f t="shared" si="4"/>
        <v>233640</v>
      </c>
      <c r="F88" s="75">
        <f t="shared" si="34"/>
        <v>304920</v>
      </c>
      <c r="G88" s="97">
        <v>217800.00000000003</v>
      </c>
      <c r="H88" s="88">
        <v>261360.00000000003</v>
      </c>
      <c r="I88" s="90">
        <v>322344.00000000006</v>
      </c>
      <c r="J88" s="97">
        <v>1797386</v>
      </c>
      <c r="K88" s="88">
        <v>2138889</v>
      </c>
      <c r="L88" s="90">
        <v>2545277.91</v>
      </c>
      <c r="M88" s="87">
        <f t="shared" si="35"/>
        <v>737728.66666666663</v>
      </c>
      <c r="N88" s="87">
        <f t="shared" si="36"/>
        <v>877963</v>
      </c>
      <c r="O88" s="87">
        <f t="shared" si="37"/>
        <v>1057513.97</v>
      </c>
    </row>
    <row r="89" spans="2:15" x14ac:dyDescent="0.25">
      <c r="B89" s="45">
        <v>5</v>
      </c>
      <c r="C89" s="42" t="s">
        <v>144</v>
      </c>
      <c r="D89" s="68">
        <v>80000</v>
      </c>
      <c r="E89" s="82">
        <f t="shared" si="4"/>
        <v>94400</v>
      </c>
      <c r="F89" s="75">
        <f t="shared" si="34"/>
        <v>123200</v>
      </c>
      <c r="G89" s="97">
        <v>88000</v>
      </c>
      <c r="H89" s="88">
        <v>105600</v>
      </c>
      <c r="I89" s="90">
        <v>130240</v>
      </c>
      <c r="J89" s="97">
        <v>1797386</v>
      </c>
      <c r="K89" s="88">
        <v>2138889</v>
      </c>
      <c r="L89" s="90">
        <v>2545277.91</v>
      </c>
      <c r="M89" s="87">
        <f t="shared" si="35"/>
        <v>655128.66666666663</v>
      </c>
      <c r="N89" s="87">
        <f t="shared" si="36"/>
        <v>779629.66666666663</v>
      </c>
      <c r="O89" s="87">
        <f t="shared" si="37"/>
        <v>932905.97000000009</v>
      </c>
    </row>
    <row r="90" spans="2:15" x14ac:dyDescent="0.25">
      <c r="B90" s="46">
        <v>6</v>
      </c>
      <c r="C90" s="41" t="s">
        <v>145</v>
      </c>
      <c r="D90" s="68">
        <v>470000</v>
      </c>
      <c r="E90" s="82">
        <f t="shared" si="4"/>
        <v>554600</v>
      </c>
      <c r="F90" s="75">
        <f t="shared" si="34"/>
        <v>723800</v>
      </c>
      <c r="G90" s="97">
        <v>559300</v>
      </c>
      <c r="H90" s="88">
        <v>671160</v>
      </c>
      <c r="I90" s="90">
        <v>827764</v>
      </c>
      <c r="J90" s="97">
        <v>1797386</v>
      </c>
      <c r="K90" s="88">
        <v>2138889</v>
      </c>
      <c r="L90" s="90">
        <v>2545277.91</v>
      </c>
      <c r="M90" s="87">
        <f t="shared" si="35"/>
        <v>942228.66666666663</v>
      </c>
      <c r="N90" s="87">
        <f t="shared" si="36"/>
        <v>1121549.6666666667</v>
      </c>
      <c r="O90" s="87">
        <f t="shared" si="37"/>
        <v>1365613.97</v>
      </c>
    </row>
    <row r="91" spans="2:15" x14ac:dyDescent="0.25">
      <c r="B91" s="47">
        <v>7</v>
      </c>
      <c r="C91" s="41" t="s">
        <v>146</v>
      </c>
      <c r="D91" s="68">
        <v>2500000</v>
      </c>
      <c r="E91" s="82">
        <f t="shared" si="4"/>
        <v>2950000</v>
      </c>
      <c r="F91" s="75">
        <f t="shared" si="34"/>
        <v>3850000</v>
      </c>
      <c r="G91" s="97">
        <v>3150000</v>
      </c>
      <c r="H91" s="88">
        <v>3780000</v>
      </c>
      <c r="I91" s="90">
        <v>4662000</v>
      </c>
      <c r="J91" s="97">
        <v>1797386</v>
      </c>
      <c r="K91" s="88">
        <v>2138889</v>
      </c>
      <c r="L91" s="90">
        <v>2545277.91</v>
      </c>
      <c r="M91" s="87">
        <f t="shared" si="35"/>
        <v>2482462</v>
      </c>
      <c r="N91" s="87">
        <f t="shared" si="36"/>
        <v>2956296.3333333335</v>
      </c>
      <c r="O91" s="87">
        <f t="shared" si="37"/>
        <v>3685759.3033333332</v>
      </c>
    </row>
    <row r="92" spans="2:15" x14ac:dyDescent="0.25">
      <c r="B92" s="46">
        <v>8</v>
      </c>
      <c r="C92" s="42" t="s">
        <v>147</v>
      </c>
      <c r="D92" s="68">
        <v>2500000</v>
      </c>
      <c r="E92" s="82">
        <f t="shared" si="4"/>
        <v>2950000</v>
      </c>
      <c r="F92" s="75">
        <f t="shared" si="34"/>
        <v>3850000</v>
      </c>
      <c r="G92" s="97">
        <v>3150000</v>
      </c>
      <c r="H92" s="88">
        <v>3780000</v>
      </c>
      <c r="I92" s="90">
        <v>4662000</v>
      </c>
      <c r="J92" s="97">
        <v>1797386</v>
      </c>
      <c r="K92" s="88">
        <v>2138889</v>
      </c>
      <c r="L92" s="90">
        <v>2545277.91</v>
      </c>
      <c r="M92" s="87">
        <f t="shared" si="35"/>
        <v>2482462</v>
      </c>
      <c r="N92" s="87">
        <f t="shared" si="36"/>
        <v>2956296.3333333335</v>
      </c>
      <c r="O92" s="87">
        <f t="shared" si="37"/>
        <v>3685759.3033333332</v>
      </c>
    </row>
    <row r="93" spans="2:15" x14ac:dyDescent="0.25">
      <c r="B93" s="43">
        <v>9</v>
      </c>
      <c r="C93" s="40" t="s">
        <v>148</v>
      </c>
      <c r="D93" s="68">
        <v>1500000</v>
      </c>
      <c r="E93" s="82">
        <f t="shared" ref="E93:E97" si="38">D93*1.18</f>
        <v>1770000</v>
      </c>
      <c r="F93" s="75">
        <f t="shared" si="34"/>
        <v>2310000</v>
      </c>
      <c r="G93" s="97">
        <v>1650000.0000000002</v>
      </c>
      <c r="H93" s="88">
        <v>1980000.0000000002</v>
      </c>
      <c r="I93" s="90">
        <v>2442000.0000000005</v>
      </c>
      <c r="J93" s="97">
        <v>1797386</v>
      </c>
      <c r="K93" s="88">
        <v>2138889</v>
      </c>
      <c r="L93" s="90">
        <v>2545277.91</v>
      </c>
      <c r="M93" s="87">
        <f t="shared" si="35"/>
        <v>1649128.6666666667</v>
      </c>
      <c r="N93" s="87">
        <f t="shared" si="36"/>
        <v>1962963</v>
      </c>
      <c r="O93" s="87">
        <f t="shared" si="37"/>
        <v>2432425.9700000002</v>
      </c>
    </row>
    <row r="94" spans="2:15" x14ac:dyDescent="0.25">
      <c r="B94" s="45">
        <v>10</v>
      </c>
      <c r="C94" s="40" t="s">
        <v>149</v>
      </c>
      <c r="D94" s="68">
        <v>2300000</v>
      </c>
      <c r="E94" s="82">
        <f t="shared" si="38"/>
        <v>2714000</v>
      </c>
      <c r="F94" s="75">
        <f t="shared" si="34"/>
        <v>3542000</v>
      </c>
      <c r="G94" s="97">
        <v>2829000</v>
      </c>
      <c r="H94" s="88">
        <v>3394800</v>
      </c>
      <c r="I94" s="90">
        <v>4186920</v>
      </c>
      <c r="J94" s="97">
        <v>1797386</v>
      </c>
      <c r="K94" s="88">
        <v>2138889</v>
      </c>
      <c r="L94" s="90">
        <v>2545277.91</v>
      </c>
      <c r="M94" s="87">
        <f t="shared" si="35"/>
        <v>2308795.3333333335</v>
      </c>
      <c r="N94" s="87">
        <f t="shared" si="36"/>
        <v>2749229.6666666665</v>
      </c>
      <c r="O94" s="87">
        <f t="shared" si="37"/>
        <v>3424732.6366666667</v>
      </c>
    </row>
    <row r="95" spans="2:15" x14ac:dyDescent="0.25">
      <c r="B95" s="45">
        <v>11</v>
      </c>
      <c r="C95" s="41" t="s">
        <v>157</v>
      </c>
      <c r="D95" s="68">
        <v>780000</v>
      </c>
      <c r="E95" s="82">
        <f t="shared" si="38"/>
        <v>920400</v>
      </c>
      <c r="F95" s="75">
        <f t="shared" si="34"/>
        <v>1201200</v>
      </c>
      <c r="G95" s="97">
        <v>928200</v>
      </c>
      <c r="H95" s="88">
        <v>1113840</v>
      </c>
      <c r="I95" s="90">
        <v>1373736</v>
      </c>
      <c r="J95" s="97">
        <v>1797386</v>
      </c>
      <c r="K95" s="88">
        <v>2138889</v>
      </c>
      <c r="L95" s="90">
        <v>2545277.91</v>
      </c>
      <c r="M95" s="87">
        <f t="shared" si="35"/>
        <v>1168528.6666666667</v>
      </c>
      <c r="N95" s="87">
        <f t="shared" si="36"/>
        <v>1391043</v>
      </c>
      <c r="O95" s="87">
        <f t="shared" si="37"/>
        <v>1706737.97</v>
      </c>
    </row>
    <row r="96" spans="2:15" x14ac:dyDescent="0.25">
      <c r="B96" s="45">
        <v>12</v>
      </c>
      <c r="C96" s="38" t="s">
        <v>158</v>
      </c>
      <c r="D96" s="68">
        <v>900000</v>
      </c>
      <c r="E96" s="82">
        <f t="shared" si="38"/>
        <v>1062000</v>
      </c>
      <c r="F96" s="75">
        <f t="shared" si="34"/>
        <v>1386000</v>
      </c>
      <c r="G96" s="97">
        <v>1107000</v>
      </c>
      <c r="H96" s="88">
        <v>1328400</v>
      </c>
      <c r="I96" s="90">
        <v>1638360</v>
      </c>
      <c r="J96" s="97">
        <v>1797386</v>
      </c>
      <c r="K96" s="88">
        <v>2138889</v>
      </c>
      <c r="L96" s="90">
        <v>2545277.91</v>
      </c>
      <c r="M96" s="87">
        <f t="shared" si="35"/>
        <v>1268128.6666666667</v>
      </c>
      <c r="N96" s="87">
        <f t="shared" si="36"/>
        <v>1509763</v>
      </c>
      <c r="O96" s="87">
        <f t="shared" si="37"/>
        <v>1856545.97</v>
      </c>
    </row>
    <row r="97" spans="2:15" ht="15.75" thickBot="1" x14ac:dyDescent="0.3">
      <c r="B97" s="44">
        <v>13</v>
      </c>
      <c r="C97" s="40" t="s">
        <v>152</v>
      </c>
      <c r="D97" s="69">
        <v>6500000</v>
      </c>
      <c r="E97" s="83">
        <f t="shared" si="38"/>
        <v>7670000</v>
      </c>
      <c r="F97" s="77">
        <f t="shared" si="34"/>
        <v>10010000</v>
      </c>
      <c r="G97" s="98">
        <v>8450000</v>
      </c>
      <c r="H97" s="92">
        <v>10140000</v>
      </c>
      <c r="I97" s="101">
        <v>12506000</v>
      </c>
      <c r="J97" s="98">
        <v>8500299</v>
      </c>
      <c r="K97" s="92">
        <v>9125355</v>
      </c>
      <c r="L97" s="101">
        <v>10621172</v>
      </c>
      <c r="M97" s="87">
        <f t="shared" si="35"/>
        <v>7816766.333333333</v>
      </c>
      <c r="N97" s="87">
        <f t="shared" si="36"/>
        <v>8978451.666666666</v>
      </c>
      <c r="O97" s="87">
        <f t="shared" si="37"/>
        <v>11045724</v>
      </c>
    </row>
    <row r="98" spans="2:15" ht="15.75" thickBot="1" x14ac:dyDescent="0.3">
      <c r="B98" s="224" t="s">
        <v>163</v>
      </c>
      <c r="C98" s="225"/>
      <c r="D98" s="66"/>
      <c r="E98" s="78"/>
      <c r="F98" s="79"/>
      <c r="G98" s="94"/>
      <c r="H98" s="94"/>
      <c r="I98" s="99"/>
      <c r="J98" s="94"/>
      <c r="K98" s="94"/>
      <c r="L98" s="99"/>
      <c r="M98" s="94"/>
      <c r="N98" s="94"/>
      <c r="O98" s="99"/>
    </row>
    <row r="99" spans="2:15" x14ac:dyDescent="0.25">
      <c r="B99" s="43">
        <v>1</v>
      </c>
      <c r="C99" s="39" t="s">
        <v>140</v>
      </c>
      <c r="D99" s="67">
        <v>2600000</v>
      </c>
      <c r="E99" s="80">
        <f>D99*1.2</f>
        <v>3120000</v>
      </c>
      <c r="F99" s="81">
        <f>D99*1.45</f>
        <v>3770000</v>
      </c>
      <c r="G99" s="96">
        <v>3094000</v>
      </c>
      <c r="H99" s="88">
        <v>3712800</v>
      </c>
      <c r="I99" s="90">
        <v>4579120</v>
      </c>
      <c r="J99" s="96">
        <v>1797386</v>
      </c>
      <c r="K99" s="88">
        <v>2138889</v>
      </c>
      <c r="L99" s="90">
        <v>2545277.91</v>
      </c>
      <c r="M99" s="87">
        <f t="shared" ref="M99" si="39">AVERAGE(D99,G99,J99)</f>
        <v>2497128.6666666665</v>
      </c>
      <c r="N99" s="87">
        <f t="shared" ref="N99" si="40">AVERAGE(E99,H99,K99)</f>
        <v>2990563</v>
      </c>
      <c r="O99" s="87">
        <f t="shared" ref="O99" si="41">AVERAGE(F99,I99,L99)</f>
        <v>3631465.97</v>
      </c>
    </row>
    <row r="100" spans="2:15" x14ac:dyDescent="0.25">
      <c r="B100" s="45">
        <v>2</v>
      </c>
      <c r="C100" s="40" t="s">
        <v>141</v>
      </c>
      <c r="D100" s="68">
        <v>220000</v>
      </c>
      <c r="E100" s="82">
        <f t="shared" ref="E100:E113" si="42">D100*1.2</f>
        <v>264000</v>
      </c>
      <c r="F100" s="75">
        <f t="shared" ref="F100:F113" si="43">D100*1.45</f>
        <v>319000</v>
      </c>
      <c r="G100" s="97">
        <v>270600</v>
      </c>
      <c r="H100" s="88">
        <v>324720</v>
      </c>
      <c r="I100" s="90">
        <v>400488</v>
      </c>
      <c r="J100" s="97">
        <v>1797386</v>
      </c>
      <c r="K100" s="88">
        <v>2138889</v>
      </c>
      <c r="L100" s="90">
        <v>2545277.91</v>
      </c>
      <c r="M100" s="87">
        <f t="shared" ref="M100:M113" si="44">AVERAGE(D100,G100,J100)</f>
        <v>762662</v>
      </c>
      <c r="N100" s="87">
        <f t="shared" ref="N100:N113" si="45">AVERAGE(E100,H100,K100)</f>
        <v>909203</v>
      </c>
      <c r="O100" s="87">
        <f t="shared" ref="O100:O113" si="46">AVERAGE(F100,I100,L100)</f>
        <v>1088255.3033333335</v>
      </c>
    </row>
    <row r="101" spans="2:15" x14ac:dyDescent="0.25">
      <c r="B101" s="46">
        <v>3</v>
      </c>
      <c r="C101" s="40" t="s">
        <v>164</v>
      </c>
      <c r="D101" s="68">
        <v>360000</v>
      </c>
      <c r="E101" s="82">
        <f t="shared" si="42"/>
        <v>432000</v>
      </c>
      <c r="F101" s="75">
        <f t="shared" si="43"/>
        <v>522000</v>
      </c>
      <c r="G101" s="97">
        <v>396000.00000000006</v>
      </c>
      <c r="H101" s="88">
        <v>475200.00000000006</v>
      </c>
      <c r="I101" s="90">
        <v>586080.00000000012</v>
      </c>
      <c r="J101" s="97">
        <v>1797386</v>
      </c>
      <c r="K101" s="88">
        <v>2138889</v>
      </c>
      <c r="L101" s="90">
        <v>2545277.91</v>
      </c>
      <c r="M101" s="87">
        <f t="shared" si="44"/>
        <v>851128.66666666663</v>
      </c>
      <c r="N101" s="87">
        <f t="shared" si="45"/>
        <v>1015363</v>
      </c>
      <c r="O101" s="87">
        <f t="shared" si="46"/>
        <v>1217785.97</v>
      </c>
    </row>
    <row r="102" spans="2:15" x14ac:dyDescent="0.25">
      <c r="B102" s="43">
        <v>4</v>
      </c>
      <c r="C102" s="41" t="s">
        <v>143</v>
      </c>
      <c r="D102" s="68">
        <v>198000</v>
      </c>
      <c r="E102" s="82">
        <f t="shared" si="42"/>
        <v>237600</v>
      </c>
      <c r="F102" s="75">
        <f t="shared" si="43"/>
        <v>287100</v>
      </c>
      <c r="G102" s="97">
        <v>217800.00000000003</v>
      </c>
      <c r="H102" s="88">
        <v>261360.00000000003</v>
      </c>
      <c r="I102" s="90">
        <v>322344.00000000006</v>
      </c>
      <c r="J102" s="97">
        <v>1797386</v>
      </c>
      <c r="K102" s="88">
        <v>2138889</v>
      </c>
      <c r="L102" s="90">
        <v>2545277.91</v>
      </c>
      <c r="M102" s="87">
        <f t="shared" si="44"/>
        <v>737728.66666666663</v>
      </c>
      <c r="N102" s="87">
        <f t="shared" si="45"/>
        <v>879283</v>
      </c>
      <c r="O102" s="87">
        <f t="shared" si="46"/>
        <v>1051573.97</v>
      </c>
    </row>
    <row r="103" spans="2:15" x14ac:dyDescent="0.25">
      <c r="B103" s="45">
        <v>5</v>
      </c>
      <c r="C103" s="42" t="s">
        <v>144</v>
      </c>
      <c r="D103" s="68">
        <v>80000</v>
      </c>
      <c r="E103" s="82">
        <f t="shared" si="42"/>
        <v>96000</v>
      </c>
      <c r="F103" s="75">
        <f t="shared" si="43"/>
        <v>116000</v>
      </c>
      <c r="G103" s="97">
        <v>88000</v>
      </c>
      <c r="H103" s="88">
        <v>105600</v>
      </c>
      <c r="I103" s="90">
        <v>130240</v>
      </c>
      <c r="J103" s="97">
        <v>1797386</v>
      </c>
      <c r="K103" s="88">
        <v>2138889</v>
      </c>
      <c r="L103" s="90">
        <v>2545277.91</v>
      </c>
      <c r="M103" s="87">
        <f t="shared" si="44"/>
        <v>655128.66666666663</v>
      </c>
      <c r="N103" s="87">
        <f t="shared" si="45"/>
        <v>780163</v>
      </c>
      <c r="O103" s="87">
        <f t="shared" si="46"/>
        <v>930505.97000000009</v>
      </c>
    </row>
    <row r="104" spans="2:15" x14ac:dyDescent="0.25">
      <c r="B104" s="46">
        <v>6</v>
      </c>
      <c r="C104" s="41" t="s">
        <v>145</v>
      </c>
      <c r="D104" s="68">
        <v>470000</v>
      </c>
      <c r="E104" s="82">
        <f t="shared" si="42"/>
        <v>564000</v>
      </c>
      <c r="F104" s="75">
        <f t="shared" si="43"/>
        <v>681500</v>
      </c>
      <c r="G104" s="97">
        <v>559300</v>
      </c>
      <c r="H104" s="88">
        <v>671160</v>
      </c>
      <c r="I104" s="90">
        <v>827764</v>
      </c>
      <c r="J104" s="97">
        <v>1797386</v>
      </c>
      <c r="K104" s="88">
        <v>2138889</v>
      </c>
      <c r="L104" s="90">
        <v>2545277.91</v>
      </c>
      <c r="M104" s="87">
        <f t="shared" si="44"/>
        <v>942228.66666666663</v>
      </c>
      <c r="N104" s="87">
        <f t="shared" si="45"/>
        <v>1124683</v>
      </c>
      <c r="O104" s="87">
        <f t="shared" si="46"/>
        <v>1351513.97</v>
      </c>
    </row>
    <row r="105" spans="2:15" x14ac:dyDescent="0.25">
      <c r="B105" s="47">
        <v>7</v>
      </c>
      <c r="C105" s="41" t="s">
        <v>146</v>
      </c>
      <c r="D105" s="68">
        <v>2200000</v>
      </c>
      <c r="E105" s="82">
        <f t="shared" si="42"/>
        <v>2640000</v>
      </c>
      <c r="F105" s="75">
        <f t="shared" si="43"/>
        <v>3190000</v>
      </c>
      <c r="G105" s="97">
        <v>2772000</v>
      </c>
      <c r="H105" s="88">
        <v>3326400</v>
      </c>
      <c r="I105" s="90">
        <v>4102560</v>
      </c>
      <c r="J105" s="97">
        <v>1797386</v>
      </c>
      <c r="K105" s="88">
        <v>2138889</v>
      </c>
      <c r="L105" s="90">
        <v>2545277.91</v>
      </c>
      <c r="M105" s="87">
        <f t="shared" si="44"/>
        <v>2256462</v>
      </c>
      <c r="N105" s="87">
        <f t="shared" si="45"/>
        <v>2701763</v>
      </c>
      <c r="O105" s="87">
        <f t="shared" si="46"/>
        <v>3279279.3033333332</v>
      </c>
    </row>
    <row r="106" spans="2:15" x14ac:dyDescent="0.25">
      <c r="B106" s="46">
        <v>8</v>
      </c>
      <c r="C106" s="42" t="s">
        <v>147</v>
      </c>
      <c r="D106" s="68">
        <v>3000000</v>
      </c>
      <c r="E106" s="82">
        <f t="shared" si="42"/>
        <v>3600000</v>
      </c>
      <c r="F106" s="75">
        <f t="shared" si="43"/>
        <v>4350000</v>
      </c>
      <c r="G106" s="97">
        <v>3780000</v>
      </c>
      <c r="H106" s="88">
        <v>4536000</v>
      </c>
      <c r="I106" s="90">
        <v>5594400</v>
      </c>
      <c r="J106" s="97">
        <v>1797386</v>
      </c>
      <c r="K106" s="88">
        <v>2138889</v>
      </c>
      <c r="L106" s="90">
        <v>2545277.91</v>
      </c>
      <c r="M106" s="87">
        <f t="shared" si="44"/>
        <v>2859128.6666666665</v>
      </c>
      <c r="N106" s="87">
        <f t="shared" si="45"/>
        <v>3424963</v>
      </c>
      <c r="O106" s="87">
        <f t="shared" si="46"/>
        <v>4163225.97</v>
      </c>
    </row>
    <row r="107" spans="2:15" x14ac:dyDescent="0.25">
      <c r="B107" s="43">
        <v>9</v>
      </c>
      <c r="C107" s="40" t="s">
        <v>148</v>
      </c>
      <c r="D107" s="68">
        <v>3000000</v>
      </c>
      <c r="E107" s="82">
        <f t="shared" si="42"/>
        <v>3600000</v>
      </c>
      <c r="F107" s="75">
        <f t="shared" si="43"/>
        <v>4350000</v>
      </c>
      <c r="G107" s="97">
        <v>3300000.0000000005</v>
      </c>
      <c r="H107" s="88">
        <v>3960000.0000000005</v>
      </c>
      <c r="I107" s="90">
        <v>4884000.0000000009</v>
      </c>
      <c r="J107" s="97">
        <v>1797386</v>
      </c>
      <c r="K107" s="88">
        <v>2138889</v>
      </c>
      <c r="L107" s="90">
        <v>2545277.91</v>
      </c>
      <c r="M107" s="87">
        <f t="shared" si="44"/>
        <v>2699128.6666666665</v>
      </c>
      <c r="N107" s="87">
        <f t="shared" si="45"/>
        <v>3232963</v>
      </c>
      <c r="O107" s="87">
        <f t="shared" si="46"/>
        <v>3926425.97</v>
      </c>
    </row>
    <row r="108" spans="2:15" x14ac:dyDescent="0.25">
      <c r="B108" s="45">
        <v>10</v>
      </c>
      <c r="C108" s="40" t="s">
        <v>149</v>
      </c>
      <c r="D108" s="68">
        <v>1800000</v>
      </c>
      <c r="E108" s="82">
        <f t="shared" si="42"/>
        <v>2160000</v>
      </c>
      <c r="F108" s="75">
        <f t="shared" si="43"/>
        <v>2610000</v>
      </c>
      <c r="G108" s="97">
        <v>2214000</v>
      </c>
      <c r="H108" s="88">
        <v>2656800</v>
      </c>
      <c r="I108" s="90">
        <v>3276720</v>
      </c>
      <c r="J108" s="97">
        <v>1797386</v>
      </c>
      <c r="K108" s="88">
        <v>2138889</v>
      </c>
      <c r="L108" s="90">
        <v>2545277.91</v>
      </c>
      <c r="M108" s="87">
        <f t="shared" si="44"/>
        <v>1937128.6666666667</v>
      </c>
      <c r="N108" s="87">
        <f t="shared" si="45"/>
        <v>2318563</v>
      </c>
      <c r="O108" s="87">
        <f t="shared" si="46"/>
        <v>2810665.97</v>
      </c>
    </row>
    <row r="109" spans="2:15" x14ac:dyDescent="0.25">
      <c r="B109" s="45">
        <v>11</v>
      </c>
      <c r="C109" s="41" t="s">
        <v>165</v>
      </c>
      <c r="D109" s="68">
        <v>2650000</v>
      </c>
      <c r="E109" s="82">
        <f t="shared" si="42"/>
        <v>3180000</v>
      </c>
      <c r="F109" s="75">
        <f t="shared" si="43"/>
        <v>3842500</v>
      </c>
      <c r="G109" s="97">
        <v>3153500</v>
      </c>
      <c r="H109" s="88">
        <v>3784200</v>
      </c>
      <c r="I109" s="90">
        <v>4667180</v>
      </c>
      <c r="J109" s="97">
        <v>1797386</v>
      </c>
      <c r="K109" s="88">
        <v>2138889</v>
      </c>
      <c r="L109" s="90">
        <v>2545277.91</v>
      </c>
      <c r="M109" s="87">
        <f t="shared" si="44"/>
        <v>2533628.6666666665</v>
      </c>
      <c r="N109" s="87">
        <f t="shared" si="45"/>
        <v>3034363</v>
      </c>
      <c r="O109" s="87">
        <f t="shared" si="46"/>
        <v>3684985.97</v>
      </c>
    </row>
    <row r="110" spans="2:15" x14ac:dyDescent="0.25">
      <c r="B110" s="45">
        <v>12</v>
      </c>
      <c r="C110" s="38" t="s">
        <v>166</v>
      </c>
      <c r="D110" s="68">
        <v>930000</v>
      </c>
      <c r="E110" s="82">
        <f t="shared" si="42"/>
        <v>1116000</v>
      </c>
      <c r="F110" s="75">
        <f t="shared" si="43"/>
        <v>1348500</v>
      </c>
      <c r="G110" s="97">
        <v>1143900</v>
      </c>
      <c r="H110" s="88">
        <v>1372680</v>
      </c>
      <c r="I110" s="90">
        <v>1692972</v>
      </c>
      <c r="J110" s="97">
        <v>1797386</v>
      </c>
      <c r="K110" s="88">
        <v>2138889</v>
      </c>
      <c r="L110" s="90">
        <v>2545277.91</v>
      </c>
      <c r="M110" s="87">
        <f t="shared" si="44"/>
        <v>1290428.6666666667</v>
      </c>
      <c r="N110" s="87">
        <f t="shared" si="45"/>
        <v>1542523</v>
      </c>
      <c r="O110" s="87">
        <f t="shared" si="46"/>
        <v>1862249.97</v>
      </c>
    </row>
    <row r="111" spans="2:15" x14ac:dyDescent="0.25">
      <c r="B111" s="45">
        <v>13</v>
      </c>
      <c r="C111" s="38" t="s">
        <v>167</v>
      </c>
      <c r="D111" s="68">
        <v>110000</v>
      </c>
      <c r="E111" s="82">
        <f t="shared" si="42"/>
        <v>132000</v>
      </c>
      <c r="F111" s="75">
        <f t="shared" si="43"/>
        <v>159500</v>
      </c>
      <c r="G111" s="97">
        <v>143000</v>
      </c>
      <c r="H111" s="88">
        <v>171600</v>
      </c>
      <c r="I111" s="90">
        <v>211640</v>
      </c>
      <c r="J111" s="97">
        <v>8500299</v>
      </c>
      <c r="K111" s="88">
        <v>9125355</v>
      </c>
      <c r="L111" s="90">
        <v>10621172</v>
      </c>
      <c r="M111" s="87">
        <f t="shared" si="44"/>
        <v>2917766.3333333335</v>
      </c>
      <c r="N111" s="87">
        <f t="shared" si="45"/>
        <v>3142985</v>
      </c>
      <c r="O111" s="87">
        <f t="shared" si="46"/>
        <v>3664104</v>
      </c>
    </row>
    <row r="112" spans="2:15" x14ac:dyDescent="0.25">
      <c r="B112" s="45">
        <v>14</v>
      </c>
      <c r="C112" s="38" t="s">
        <v>168</v>
      </c>
      <c r="D112" s="68">
        <v>1890000</v>
      </c>
      <c r="E112" s="82">
        <f t="shared" si="42"/>
        <v>2268000</v>
      </c>
      <c r="F112" s="75">
        <f t="shared" si="43"/>
        <v>2740500</v>
      </c>
      <c r="G112" s="97">
        <v>2324700</v>
      </c>
      <c r="H112" s="88">
        <v>2789640</v>
      </c>
      <c r="I112" s="90">
        <v>3440556</v>
      </c>
      <c r="J112" s="97">
        <v>1797386</v>
      </c>
      <c r="K112" s="88">
        <v>2138889</v>
      </c>
      <c r="L112" s="90">
        <v>2545277.91</v>
      </c>
      <c r="M112" s="87">
        <f t="shared" si="44"/>
        <v>2004028.6666666667</v>
      </c>
      <c r="N112" s="87">
        <f t="shared" si="45"/>
        <v>2398843</v>
      </c>
      <c r="O112" s="87">
        <f t="shared" si="46"/>
        <v>2908777.97</v>
      </c>
    </row>
    <row r="113" spans="2:15" ht="15.75" thickBot="1" x14ac:dyDescent="0.3">
      <c r="B113" s="44">
        <v>15</v>
      </c>
      <c r="C113" s="40" t="s">
        <v>152</v>
      </c>
      <c r="D113" s="69">
        <v>5200000</v>
      </c>
      <c r="E113" s="83">
        <f t="shared" si="42"/>
        <v>6240000</v>
      </c>
      <c r="F113" s="77">
        <f t="shared" si="43"/>
        <v>7540000</v>
      </c>
      <c r="G113" s="98">
        <v>6760000</v>
      </c>
      <c r="H113" s="102">
        <v>8112000</v>
      </c>
      <c r="I113" s="103">
        <v>10004800</v>
      </c>
      <c r="J113" s="98">
        <v>7500299</v>
      </c>
      <c r="K113" s="102">
        <v>8925355</v>
      </c>
      <c r="L113" s="103">
        <v>10621172</v>
      </c>
      <c r="M113" s="87">
        <f t="shared" si="44"/>
        <v>6486766.333333333</v>
      </c>
      <c r="N113" s="87">
        <f t="shared" si="45"/>
        <v>7759118.333333333</v>
      </c>
      <c r="O113" s="87">
        <f t="shared" si="46"/>
        <v>9388657.333333334</v>
      </c>
    </row>
    <row r="114" spans="2:15" ht="15.75" thickBot="1" x14ac:dyDescent="0.3">
      <c r="B114" s="224" t="s">
        <v>169</v>
      </c>
      <c r="C114" s="225"/>
      <c r="D114" s="73"/>
      <c r="E114" s="78"/>
      <c r="F114" s="79"/>
      <c r="G114" s="104"/>
      <c r="H114" s="105"/>
      <c r="I114" s="106"/>
      <c r="J114" s="104"/>
      <c r="K114" s="105"/>
      <c r="L114" s="106"/>
      <c r="M114" s="104"/>
      <c r="N114" s="105"/>
      <c r="O114" s="106"/>
    </row>
    <row r="115" spans="2:15" x14ac:dyDescent="0.25">
      <c r="B115" s="43">
        <v>1</v>
      </c>
      <c r="C115" s="39" t="s">
        <v>140</v>
      </c>
      <c r="D115" s="67">
        <v>3700000</v>
      </c>
      <c r="E115" s="80">
        <f>D115*1.2</f>
        <v>4440000</v>
      </c>
      <c r="F115" s="81">
        <f>D115*1.49</f>
        <v>5513000</v>
      </c>
      <c r="G115" s="96">
        <v>4403000</v>
      </c>
      <c r="H115" s="88">
        <v>5283600</v>
      </c>
      <c r="I115" s="90">
        <v>6516440</v>
      </c>
      <c r="J115" s="96">
        <v>2142500</v>
      </c>
      <c r="K115" s="88">
        <v>2668575</v>
      </c>
      <c r="L115" s="90">
        <v>2787550</v>
      </c>
      <c r="M115" s="87">
        <f t="shared" ref="M115" si="47">AVERAGE(D115,G115,J115)</f>
        <v>3415166.6666666665</v>
      </c>
      <c r="N115" s="87">
        <f t="shared" ref="N115" si="48">AVERAGE(E115,H115,K115)</f>
        <v>4130725</v>
      </c>
      <c r="O115" s="87">
        <f t="shared" ref="O115" si="49">AVERAGE(F115,I115,L115)</f>
        <v>4938996.666666667</v>
      </c>
    </row>
    <row r="116" spans="2:15" x14ac:dyDescent="0.25">
      <c r="B116" s="45">
        <v>2</v>
      </c>
      <c r="C116" s="40" t="s">
        <v>141</v>
      </c>
      <c r="D116" s="68">
        <v>320000</v>
      </c>
      <c r="E116" s="82">
        <f t="shared" ref="E116:E129" si="50">D116*1.2</f>
        <v>384000</v>
      </c>
      <c r="F116" s="75">
        <f t="shared" ref="F116:F129" si="51">D116*1.49</f>
        <v>476800</v>
      </c>
      <c r="G116" s="97">
        <v>393600</v>
      </c>
      <c r="H116" s="88">
        <v>472320</v>
      </c>
      <c r="I116" s="90">
        <v>582528</v>
      </c>
      <c r="J116" s="97">
        <v>2142500</v>
      </c>
      <c r="K116" s="88">
        <v>2668575</v>
      </c>
      <c r="L116" s="90">
        <v>2787550</v>
      </c>
      <c r="M116" s="87">
        <f t="shared" ref="M116:M129" si="52">AVERAGE(D116,G116,J116)</f>
        <v>952033.33333333337</v>
      </c>
      <c r="N116" s="87">
        <f t="shared" ref="N116:N129" si="53">AVERAGE(E116,H116,K116)</f>
        <v>1174965</v>
      </c>
      <c r="O116" s="87">
        <f t="shared" ref="O116:O129" si="54">AVERAGE(F116,I116,L116)</f>
        <v>1282292.6666666667</v>
      </c>
    </row>
    <row r="117" spans="2:15" x14ac:dyDescent="0.25">
      <c r="B117" s="46">
        <v>3</v>
      </c>
      <c r="C117" s="40" t="s">
        <v>170</v>
      </c>
      <c r="D117" s="68">
        <v>390000</v>
      </c>
      <c r="E117" s="82">
        <f t="shared" si="50"/>
        <v>468000</v>
      </c>
      <c r="F117" s="75">
        <f t="shared" si="51"/>
        <v>581100</v>
      </c>
      <c r="G117" s="97">
        <v>429000.00000000006</v>
      </c>
      <c r="H117" s="88">
        <v>514800.00000000006</v>
      </c>
      <c r="I117" s="90">
        <v>634920.00000000012</v>
      </c>
      <c r="J117" s="97">
        <v>2142500</v>
      </c>
      <c r="K117" s="88">
        <v>2668575</v>
      </c>
      <c r="L117" s="90">
        <v>2787550</v>
      </c>
      <c r="M117" s="87">
        <f t="shared" si="52"/>
        <v>987166.66666666663</v>
      </c>
      <c r="N117" s="87">
        <f t="shared" si="53"/>
        <v>1217125</v>
      </c>
      <c r="O117" s="87">
        <f t="shared" si="54"/>
        <v>1334523.3333333333</v>
      </c>
    </row>
    <row r="118" spans="2:15" x14ac:dyDescent="0.25">
      <c r="B118" s="43">
        <v>4</v>
      </c>
      <c r="C118" s="41" t="s">
        <v>143</v>
      </c>
      <c r="D118" s="68">
        <v>190000</v>
      </c>
      <c r="E118" s="82">
        <f t="shared" si="50"/>
        <v>228000</v>
      </c>
      <c r="F118" s="75">
        <f t="shared" si="51"/>
        <v>283100</v>
      </c>
      <c r="G118" s="97">
        <v>209000.00000000003</v>
      </c>
      <c r="H118" s="88">
        <v>250800.00000000003</v>
      </c>
      <c r="I118" s="90">
        <v>309320.00000000006</v>
      </c>
      <c r="J118" s="97">
        <v>2142500</v>
      </c>
      <c r="K118" s="88">
        <v>2668575</v>
      </c>
      <c r="L118" s="90">
        <v>2787550</v>
      </c>
      <c r="M118" s="87">
        <f t="shared" si="52"/>
        <v>847166.66666666663</v>
      </c>
      <c r="N118" s="87">
        <f t="shared" si="53"/>
        <v>1049125</v>
      </c>
      <c r="O118" s="87">
        <f t="shared" si="54"/>
        <v>1126656.6666666667</v>
      </c>
    </row>
    <row r="119" spans="2:15" x14ac:dyDescent="0.25">
      <c r="B119" s="45">
        <v>5</v>
      </c>
      <c r="C119" s="42" t="s">
        <v>144</v>
      </c>
      <c r="D119" s="68">
        <v>80000</v>
      </c>
      <c r="E119" s="82">
        <f t="shared" si="50"/>
        <v>96000</v>
      </c>
      <c r="F119" s="75">
        <f t="shared" si="51"/>
        <v>119200</v>
      </c>
      <c r="G119" s="97">
        <v>88000</v>
      </c>
      <c r="H119" s="88">
        <v>105600</v>
      </c>
      <c r="I119" s="90">
        <v>130240</v>
      </c>
      <c r="J119" s="97">
        <v>2142500</v>
      </c>
      <c r="K119" s="88">
        <v>2668575</v>
      </c>
      <c r="L119" s="90">
        <v>2787550</v>
      </c>
      <c r="M119" s="87">
        <f t="shared" si="52"/>
        <v>770166.66666666663</v>
      </c>
      <c r="N119" s="87">
        <f t="shared" si="53"/>
        <v>956725</v>
      </c>
      <c r="O119" s="87">
        <f t="shared" si="54"/>
        <v>1012330</v>
      </c>
    </row>
    <row r="120" spans="2:15" x14ac:dyDescent="0.25">
      <c r="B120" s="46">
        <v>6</v>
      </c>
      <c r="C120" s="41" t="s">
        <v>145</v>
      </c>
      <c r="D120" s="68">
        <v>560000</v>
      </c>
      <c r="E120" s="82">
        <f t="shared" si="50"/>
        <v>672000</v>
      </c>
      <c r="F120" s="75">
        <f t="shared" si="51"/>
        <v>834400</v>
      </c>
      <c r="G120" s="97">
        <v>666400</v>
      </c>
      <c r="H120" s="88">
        <v>799680</v>
      </c>
      <c r="I120" s="90">
        <v>986272</v>
      </c>
      <c r="J120" s="97">
        <v>2142500</v>
      </c>
      <c r="K120" s="88">
        <v>2668575</v>
      </c>
      <c r="L120" s="90">
        <v>2787550</v>
      </c>
      <c r="M120" s="87">
        <f t="shared" si="52"/>
        <v>1122966.6666666667</v>
      </c>
      <c r="N120" s="87">
        <f t="shared" si="53"/>
        <v>1380085</v>
      </c>
      <c r="O120" s="87">
        <f t="shared" si="54"/>
        <v>1536074</v>
      </c>
    </row>
    <row r="121" spans="2:15" x14ac:dyDescent="0.25">
      <c r="B121" s="47">
        <v>7</v>
      </c>
      <c r="C121" s="41" t="s">
        <v>146</v>
      </c>
      <c r="D121" s="68">
        <v>2200000</v>
      </c>
      <c r="E121" s="82">
        <f t="shared" si="50"/>
        <v>2640000</v>
      </c>
      <c r="F121" s="75">
        <f t="shared" si="51"/>
        <v>3278000</v>
      </c>
      <c r="G121" s="97">
        <v>2772000</v>
      </c>
      <c r="H121" s="88">
        <v>3326400</v>
      </c>
      <c r="I121" s="90">
        <v>4102560</v>
      </c>
      <c r="J121" s="97">
        <v>2142500</v>
      </c>
      <c r="K121" s="88">
        <v>2668575</v>
      </c>
      <c r="L121" s="90">
        <v>2787550</v>
      </c>
      <c r="M121" s="87">
        <f t="shared" si="52"/>
        <v>2371500</v>
      </c>
      <c r="N121" s="87">
        <f t="shared" si="53"/>
        <v>2878325</v>
      </c>
      <c r="O121" s="87">
        <f t="shared" si="54"/>
        <v>3389370</v>
      </c>
    </row>
    <row r="122" spans="2:15" x14ac:dyDescent="0.25">
      <c r="B122" s="46">
        <v>8</v>
      </c>
      <c r="C122" s="42" t="s">
        <v>147</v>
      </c>
      <c r="D122" s="68">
        <v>4300000</v>
      </c>
      <c r="E122" s="82">
        <f t="shared" si="50"/>
        <v>5160000</v>
      </c>
      <c r="F122" s="75">
        <f t="shared" si="51"/>
        <v>6407000</v>
      </c>
      <c r="G122" s="97">
        <v>5418000</v>
      </c>
      <c r="H122" s="88">
        <v>6501600</v>
      </c>
      <c r="I122" s="90">
        <v>8018640</v>
      </c>
      <c r="J122" s="97">
        <v>2142500</v>
      </c>
      <c r="K122" s="88">
        <v>2668575</v>
      </c>
      <c r="L122" s="90">
        <v>2787550</v>
      </c>
      <c r="M122" s="87">
        <f t="shared" si="52"/>
        <v>3953500</v>
      </c>
      <c r="N122" s="87">
        <f t="shared" si="53"/>
        <v>4776725</v>
      </c>
      <c r="O122" s="87">
        <f t="shared" si="54"/>
        <v>5737730</v>
      </c>
    </row>
    <row r="123" spans="2:15" x14ac:dyDescent="0.25">
      <c r="B123" s="43">
        <v>9</v>
      </c>
      <c r="C123" s="40" t="s">
        <v>148</v>
      </c>
      <c r="D123" s="68">
        <v>560000</v>
      </c>
      <c r="E123" s="82">
        <f t="shared" si="50"/>
        <v>672000</v>
      </c>
      <c r="F123" s="75">
        <f t="shared" si="51"/>
        <v>834400</v>
      </c>
      <c r="G123" s="97">
        <v>616000</v>
      </c>
      <c r="H123" s="88">
        <v>739200</v>
      </c>
      <c r="I123" s="90">
        <v>911680</v>
      </c>
      <c r="J123" s="97">
        <v>2142500</v>
      </c>
      <c r="K123" s="88">
        <v>2668575</v>
      </c>
      <c r="L123" s="90">
        <v>2787550</v>
      </c>
      <c r="M123" s="87">
        <f t="shared" si="52"/>
        <v>1106166.6666666667</v>
      </c>
      <c r="N123" s="87">
        <f t="shared" si="53"/>
        <v>1359925</v>
      </c>
      <c r="O123" s="87">
        <f t="shared" si="54"/>
        <v>1511210</v>
      </c>
    </row>
    <row r="124" spans="2:15" x14ac:dyDescent="0.25">
      <c r="B124" s="45">
        <v>10</v>
      </c>
      <c r="C124" s="40" t="s">
        <v>149</v>
      </c>
      <c r="D124" s="68">
        <v>2600000</v>
      </c>
      <c r="E124" s="82">
        <f t="shared" si="50"/>
        <v>3120000</v>
      </c>
      <c r="F124" s="75">
        <f t="shared" si="51"/>
        <v>3874000</v>
      </c>
      <c r="G124" s="97">
        <v>3198000</v>
      </c>
      <c r="H124" s="88">
        <v>3837600</v>
      </c>
      <c r="I124" s="90">
        <v>4733040</v>
      </c>
      <c r="J124" s="97">
        <v>2142500</v>
      </c>
      <c r="K124" s="88">
        <v>2668575</v>
      </c>
      <c r="L124" s="90">
        <v>2787550</v>
      </c>
      <c r="M124" s="87">
        <f t="shared" si="52"/>
        <v>2646833.3333333335</v>
      </c>
      <c r="N124" s="87">
        <f t="shared" si="53"/>
        <v>3208725</v>
      </c>
      <c r="O124" s="87">
        <f t="shared" si="54"/>
        <v>3798196.6666666665</v>
      </c>
    </row>
    <row r="125" spans="2:15" x14ac:dyDescent="0.25">
      <c r="B125" s="45">
        <v>11</v>
      </c>
      <c r="C125" s="41" t="s">
        <v>165</v>
      </c>
      <c r="D125" s="68">
        <v>3700000</v>
      </c>
      <c r="E125" s="82">
        <f t="shared" si="50"/>
        <v>4440000</v>
      </c>
      <c r="F125" s="75">
        <f t="shared" si="51"/>
        <v>5513000</v>
      </c>
      <c r="G125" s="97">
        <v>4403000</v>
      </c>
      <c r="H125" s="88">
        <v>5283600</v>
      </c>
      <c r="I125" s="90">
        <v>6516440</v>
      </c>
      <c r="J125" s="97">
        <v>2142500</v>
      </c>
      <c r="K125" s="88">
        <v>2668575</v>
      </c>
      <c r="L125" s="90">
        <v>2787550</v>
      </c>
      <c r="M125" s="87">
        <f t="shared" si="52"/>
        <v>3415166.6666666665</v>
      </c>
      <c r="N125" s="87">
        <f t="shared" si="53"/>
        <v>4130725</v>
      </c>
      <c r="O125" s="87">
        <f t="shared" si="54"/>
        <v>4938996.666666667</v>
      </c>
    </row>
    <row r="126" spans="2:15" x14ac:dyDescent="0.25">
      <c r="B126" s="45">
        <v>12</v>
      </c>
      <c r="C126" s="38" t="s">
        <v>166</v>
      </c>
      <c r="D126" s="68">
        <v>1400000</v>
      </c>
      <c r="E126" s="82">
        <f t="shared" si="50"/>
        <v>1680000</v>
      </c>
      <c r="F126" s="75">
        <f t="shared" si="51"/>
        <v>2086000</v>
      </c>
      <c r="G126" s="97">
        <v>1722000</v>
      </c>
      <c r="H126" s="88">
        <v>2066400</v>
      </c>
      <c r="I126" s="90">
        <v>2548560</v>
      </c>
      <c r="J126" s="97">
        <v>2142500</v>
      </c>
      <c r="K126" s="88">
        <v>2668575</v>
      </c>
      <c r="L126" s="90">
        <v>2787550</v>
      </c>
      <c r="M126" s="87">
        <f t="shared" si="52"/>
        <v>1754833.3333333333</v>
      </c>
      <c r="N126" s="87">
        <f t="shared" si="53"/>
        <v>2138325</v>
      </c>
      <c r="O126" s="87">
        <f t="shared" si="54"/>
        <v>2474036.6666666665</v>
      </c>
    </row>
    <row r="127" spans="2:15" x14ac:dyDescent="0.25">
      <c r="B127" s="45">
        <v>13</v>
      </c>
      <c r="C127" s="38" t="s">
        <v>167</v>
      </c>
      <c r="D127" s="68">
        <v>1500000</v>
      </c>
      <c r="E127" s="82">
        <f t="shared" si="50"/>
        <v>1800000</v>
      </c>
      <c r="F127" s="75">
        <f t="shared" si="51"/>
        <v>2235000</v>
      </c>
      <c r="G127" s="97">
        <v>1950000</v>
      </c>
      <c r="H127" s="88">
        <v>2340000</v>
      </c>
      <c r="I127" s="90">
        <v>2886000</v>
      </c>
      <c r="J127" s="97">
        <v>2142500</v>
      </c>
      <c r="K127" s="88">
        <v>2668575</v>
      </c>
      <c r="L127" s="90">
        <v>2787550</v>
      </c>
      <c r="M127" s="87">
        <f t="shared" si="52"/>
        <v>1864166.6666666667</v>
      </c>
      <c r="N127" s="87">
        <f t="shared" si="53"/>
        <v>2269525</v>
      </c>
      <c r="O127" s="87">
        <f t="shared" si="54"/>
        <v>2636183.3333333335</v>
      </c>
    </row>
    <row r="128" spans="2:15" x14ac:dyDescent="0.25">
      <c r="B128" s="45">
        <v>14</v>
      </c>
      <c r="C128" s="38" t="s">
        <v>168</v>
      </c>
      <c r="D128" s="68">
        <v>2800000</v>
      </c>
      <c r="E128" s="82">
        <f t="shared" si="50"/>
        <v>3360000</v>
      </c>
      <c r="F128" s="75">
        <f t="shared" si="51"/>
        <v>4172000</v>
      </c>
      <c r="G128" s="97">
        <v>3444000</v>
      </c>
      <c r="H128" s="88">
        <v>4132800</v>
      </c>
      <c r="I128" s="90">
        <v>5097120</v>
      </c>
      <c r="J128" s="97">
        <v>2142500</v>
      </c>
      <c r="K128" s="88">
        <v>2668575</v>
      </c>
      <c r="L128" s="90">
        <v>2787550</v>
      </c>
      <c r="M128" s="87">
        <f t="shared" si="52"/>
        <v>2795500</v>
      </c>
      <c r="N128" s="87">
        <f t="shared" si="53"/>
        <v>3387125</v>
      </c>
      <c r="O128" s="87">
        <f t="shared" si="54"/>
        <v>4018890</v>
      </c>
    </row>
    <row r="129" spans="2:15" ht="15.75" thickBot="1" x14ac:dyDescent="0.3">
      <c r="B129" s="44">
        <v>15</v>
      </c>
      <c r="C129" s="40" t="s">
        <v>152</v>
      </c>
      <c r="D129" s="69">
        <v>7600000</v>
      </c>
      <c r="E129" s="83">
        <f t="shared" si="50"/>
        <v>9120000</v>
      </c>
      <c r="F129" s="77">
        <f t="shared" si="51"/>
        <v>11324000</v>
      </c>
      <c r="G129" s="98">
        <v>9880000</v>
      </c>
      <c r="H129" s="92">
        <v>11856000</v>
      </c>
      <c r="I129" s="99">
        <v>14622400</v>
      </c>
      <c r="J129" s="98">
        <v>8900299</v>
      </c>
      <c r="K129" s="92">
        <v>9392535</v>
      </c>
      <c r="L129" s="99">
        <v>10821172</v>
      </c>
      <c r="M129" s="87">
        <f t="shared" si="52"/>
        <v>8793433</v>
      </c>
      <c r="N129" s="87">
        <f t="shared" si="53"/>
        <v>10122845</v>
      </c>
      <c r="O129" s="87">
        <f t="shared" si="54"/>
        <v>12255857.333333334</v>
      </c>
    </row>
    <row r="130" spans="2:15" ht="15.75" thickBot="1" x14ac:dyDescent="0.3">
      <c r="B130" s="224" t="s">
        <v>171</v>
      </c>
      <c r="C130" s="225"/>
      <c r="D130" s="73"/>
      <c r="E130" s="78"/>
      <c r="F130" s="79"/>
      <c r="G130" s="104"/>
      <c r="H130" s="105"/>
      <c r="I130" s="106"/>
      <c r="J130" s="104"/>
      <c r="K130" s="105"/>
      <c r="L130" s="106"/>
      <c r="M130" s="104"/>
      <c r="N130" s="105"/>
      <c r="O130" s="106"/>
    </row>
    <row r="131" spans="2:15" x14ac:dyDescent="0.25">
      <c r="B131" s="43">
        <v>1</v>
      </c>
      <c r="C131" s="39" t="s">
        <v>140</v>
      </c>
      <c r="D131" s="67">
        <v>4500000</v>
      </c>
      <c r="E131" s="80">
        <f>D131*1.1</f>
        <v>4950000</v>
      </c>
      <c r="F131" s="81">
        <f>D131*1.4</f>
        <v>6300000</v>
      </c>
      <c r="G131" s="96">
        <v>5355000</v>
      </c>
      <c r="H131" s="88">
        <v>6426000</v>
      </c>
      <c r="I131" s="90">
        <v>7925400</v>
      </c>
      <c r="J131" s="96">
        <v>1563000</v>
      </c>
      <c r="K131" s="88">
        <v>2958575</v>
      </c>
      <c r="L131" s="90">
        <v>3787550</v>
      </c>
      <c r="M131" s="87">
        <f t="shared" ref="M131" si="55">AVERAGE(D131,G131,J131)</f>
        <v>3806000</v>
      </c>
      <c r="N131" s="87">
        <f t="shared" ref="N131" si="56">AVERAGE(E131,H131,K131)</f>
        <v>4778191.666666667</v>
      </c>
      <c r="O131" s="87">
        <f t="shared" ref="O131" si="57">AVERAGE(F131,I131,L131)</f>
        <v>6004316.666666667</v>
      </c>
    </row>
    <row r="132" spans="2:15" x14ac:dyDescent="0.25">
      <c r="B132" s="45">
        <v>2</v>
      </c>
      <c r="C132" s="40" t="s">
        <v>141</v>
      </c>
      <c r="D132" s="68">
        <v>3800000</v>
      </c>
      <c r="E132" s="82">
        <f t="shared" ref="E132:E145" si="58">D132*1.1</f>
        <v>4180000.0000000005</v>
      </c>
      <c r="F132" s="75">
        <f t="shared" ref="F132:F145" si="59">D132*1.4</f>
        <v>5320000</v>
      </c>
      <c r="G132" s="97">
        <v>4674000</v>
      </c>
      <c r="H132" s="88">
        <v>5608800</v>
      </c>
      <c r="I132" s="90">
        <v>6917520</v>
      </c>
      <c r="J132" s="97">
        <v>1563000</v>
      </c>
      <c r="K132" s="88">
        <v>2958575</v>
      </c>
      <c r="L132" s="90">
        <v>3787550</v>
      </c>
      <c r="M132" s="87">
        <f t="shared" ref="M132:M145" si="60">AVERAGE(D132,G132,J132)</f>
        <v>3345666.6666666665</v>
      </c>
      <c r="N132" s="87">
        <f t="shared" ref="N132:N145" si="61">AVERAGE(E132,H132,K132)</f>
        <v>4249125</v>
      </c>
      <c r="O132" s="87">
        <f t="shared" ref="O132:O145" si="62">AVERAGE(F132,I132,L132)</f>
        <v>5341690</v>
      </c>
    </row>
    <row r="133" spans="2:15" x14ac:dyDescent="0.25">
      <c r="B133" s="46">
        <v>3</v>
      </c>
      <c r="C133" s="40" t="s">
        <v>172</v>
      </c>
      <c r="D133" s="68">
        <v>490000</v>
      </c>
      <c r="E133" s="82">
        <f t="shared" si="58"/>
        <v>539000</v>
      </c>
      <c r="F133" s="75">
        <f t="shared" si="59"/>
        <v>686000</v>
      </c>
      <c r="G133" s="97">
        <v>539000</v>
      </c>
      <c r="H133" s="88">
        <v>646800</v>
      </c>
      <c r="I133" s="90">
        <v>797720</v>
      </c>
      <c r="J133" s="97">
        <v>1563000</v>
      </c>
      <c r="K133" s="88">
        <v>2958575</v>
      </c>
      <c r="L133" s="90">
        <v>3787550</v>
      </c>
      <c r="M133" s="87">
        <f t="shared" si="60"/>
        <v>864000</v>
      </c>
      <c r="N133" s="87">
        <f t="shared" si="61"/>
        <v>1381458.3333333333</v>
      </c>
      <c r="O133" s="87">
        <f t="shared" si="62"/>
        <v>1757090</v>
      </c>
    </row>
    <row r="134" spans="2:15" x14ac:dyDescent="0.25">
      <c r="B134" s="43">
        <v>4</v>
      </c>
      <c r="C134" s="41" t="s">
        <v>143</v>
      </c>
      <c r="D134" s="68">
        <v>195000</v>
      </c>
      <c r="E134" s="82">
        <f t="shared" si="58"/>
        <v>214500.00000000003</v>
      </c>
      <c r="F134" s="75">
        <f t="shared" si="59"/>
        <v>273000</v>
      </c>
      <c r="G134" s="97">
        <v>214500.00000000003</v>
      </c>
      <c r="H134" s="88">
        <v>257400.00000000003</v>
      </c>
      <c r="I134" s="90">
        <v>317460.00000000006</v>
      </c>
      <c r="J134" s="97">
        <v>1563000</v>
      </c>
      <c r="K134" s="88">
        <v>2958575</v>
      </c>
      <c r="L134" s="90">
        <v>3787550</v>
      </c>
      <c r="M134" s="87">
        <f t="shared" si="60"/>
        <v>657500</v>
      </c>
      <c r="N134" s="87">
        <f t="shared" si="61"/>
        <v>1143491.6666666667</v>
      </c>
      <c r="O134" s="87">
        <f t="shared" si="62"/>
        <v>1459336.6666666667</v>
      </c>
    </row>
    <row r="135" spans="2:15" x14ac:dyDescent="0.25">
      <c r="B135" s="45">
        <v>5</v>
      </c>
      <c r="C135" s="42" t="s">
        <v>144</v>
      </c>
      <c r="D135" s="68">
        <v>80000</v>
      </c>
      <c r="E135" s="82">
        <f t="shared" si="58"/>
        <v>88000</v>
      </c>
      <c r="F135" s="75">
        <f t="shared" si="59"/>
        <v>112000</v>
      </c>
      <c r="G135" s="97">
        <v>88000</v>
      </c>
      <c r="H135" s="88">
        <v>105600</v>
      </c>
      <c r="I135" s="90">
        <v>130240</v>
      </c>
      <c r="J135" s="97">
        <v>1563000</v>
      </c>
      <c r="K135" s="88">
        <v>2958575</v>
      </c>
      <c r="L135" s="90">
        <v>3787550</v>
      </c>
      <c r="M135" s="87">
        <f t="shared" si="60"/>
        <v>577000</v>
      </c>
      <c r="N135" s="87">
        <f t="shared" si="61"/>
        <v>1050725</v>
      </c>
      <c r="O135" s="87">
        <f t="shared" si="62"/>
        <v>1343263.3333333333</v>
      </c>
    </row>
    <row r="136" spans="2:15" x14ac:dyDescent="0.25">
      <c r="B136" s="46">
        <v>6</v>
      </c>
      <c r="C136" s="41" t="s">
        <v>145</v>
      </c>
      <c r="D136" s="68">
        <v>560000</v>
      </c>
      <c r="E136" s="82">
        <f t="shared" si="58"/>
        <v>616000</v>
      </c>
      <c r="F136" s="75">
        <f t="shared" si="59"/>
        <v>784000</v>
      </c>
      <c r="G136" s="97">
        <v>666400</v>
      </c>
      <c r="H136" s="88">
        <v>799680</v>
      </c>
      <c r="I136" s="90">
        <v>986272</v>
      </c>
      <c r="J136" s="97">
        <v>1563000</v>
      </c>
      <c r="K136" s="88">
        <v>2958575</v>
      </c>
      <c r="L136" s="90">
        <v>3787550</v>
      </c>
      <c r="M136" s="87">
        <f t="shared" si="60"/>
        <v>929800</v>
      </c>
      <c r="N136" s="87">
        <f t="shared" si="61"/>
        <v>1458085</v>
      </c>
      <c r="O136" s="87">
        <f t="shared" si="62"/>
        <v>1852607.3333333333</v>
      </c>
    </row>
    <row r="137" spans="2:15" x14ac:dyDescent="0.25">
      <c r="B137" s="47">
        <v>7</v>
      </c>
      <c r="C137" s="41" t="s">
        <v>146</v>
      </c>
      <c r="D137" s="68">
        <v>3200000</v>
      </c>
      <c r="E137" s="82">
        <f t="shared" si="58"/>
        <v>3520000.0000000005</v>
      </c>
      <c r="F137" s="75">
        <f t="shared" si="59"/>
        <v>4480000</v>
      </c>
      <c r="G137" s="97">
        <v>4032000</v>
      </c>
      <c r="H137" s="88">
        <v>4838400</v>
      </c>
      <c r="I137" s="90">
        <v>5967360</v>
      </c>
      <c r="J137" s="97">
        <v>1563000</v>
      </c>
      <c r="K137" s="88">
        <v>2958575</v>
      </c>
      <c r="L137" s="90">
        <v>3787550</v>
      </c>
      <c r="M137" s="87">
        <f t="shared" si="60"/>
        <v>2931666.6666666665</v>
      </c>
      <c r="N137" s="87">
        <f t="shared" si="61"/>
        <v>3772325</v>
      </c>
      <c r="O137" s="87">
        <f t="shared" si="62"/>
        <v>4744970</v>
      </c>
    </row>
    <row r="138" spans="2:15" x14ac:dyDescent="0.25">
      <c r="B138" s="46">
        <v>8</v>
      </c>
      <c r="C138" s="42" t="s">
        <v>147</v>
      </c>
      <c r="D138" s="68">
        <v>4950000</v>
      </c>
      <c r="E138" s="82">
        <f t="shared" si="58"/>
        <v>5445000</v>
      </c>
      <c r="F138" s="75">
        <f t="shared" si="59"/>
        <v>6930000</v>
      </c>
      <c r="G138" s="97">
        <v>6237000</v>
      </c>
      <c r="H138" s="88">
        <v>7484400</v>
      </c>
      <c r="I138" s="90">
        <v>9230760</v>
      </c>
      <c r="J138" s="97">
        <v>1563000</v>
      </c>
      <c r="K138" s="88">
        <v>2958575</v>
      </c>
      <c r="L138" s="90">
        <v>3787550</v>
      </c>
      <c r="M138" s="87">
        <f t="shared" si="60"/>
        <v>4250000</v>
      </c>
      <c r="N138" s="87">
        <f t="shared" si="61"/>
        <v>5295991.666666667</v>
      </c>
      <c r="O138" s="87">
        <f t="shared" si="62"/>
        <v>6649436.666666667</v>
      </c>
    </row>
    <row r="139" spans="2:15" x14ac:dyDescent="0.25">
      <c r="B139" s="43">
        <v>9</v>
      </c>
      <c r="C139" s="40" t="s">
        <v>148</v>
      </c>
      <c r="D139" s="68">
        <v>650000</v>
      </c>
      <c r="E139" s="82">
        <f t="shared" si="58"/>
        <v>715000</v>
      </c>
      <c r="F139" s="75">
        <f t="shared" si="59"/>
        <v>910000</v>
      </c>
      <c r="G139" s="97">
        <v>715000</v>
      </c>
      <c r="H139" s="88">
        <v>858000</v>
      </c>
      <c r="I139" s="90">
        <v>1058200</v>
      </c>
      <c r="J139" s="97">
        <v>1563000</v>
      </c>
      <c r="K139" s="88">
        <v>2958575</v>
      </c>
      <c r="L139" s="90">
        <v>3787550</v>
      </c>
      <c r="M139" s="87">
        <f t="shared" si="60"/>
        <v>976000</v>
      </c>
      <c r="N139" s="87">
        <f t="shared" si="61"/>
        <v>1510525</v>
      </c>
      <c r="O139" s="87">
        <f t="shared" si="62"/>
        <v>1918583.3333333333</v>
      </c>
    </row>
    <row r="140" spans="2:15" x14ac:dyDescent="0.25">
      <c r="B140" s="45">
        <v>10</v>
      </c>
      <c r="C140" s="40" t="s">
        <v>149</v>
      </c>
      <c r="D140" s="68">
        <v>3200000</v>
      </c>
      <c r="E140" s="82">
        <f t="shared" si="58"/>
        <v>3520000.0000000005</v>
      </c>
      <c r="F140" s="75">
        <f t="shared" si="59"/>
        <v>4480000</v>
      </c>
      <c r="G140" s="97">
        <v>3936000</v>
      </c>
      <c r="H140" s="88">
        <v>4723200</v>
      </c>
      <c r="I140" s="90">
        <v>5825280</v>
      </c>
      <c r="J140" s="97">
        <v>1563000</v>
      </c>
      <c r="K140" s="88">
        <v>2958575</v>
      </c>
      <c r="L140" s="90">
        <v>3787550</v>
      </c>
      <c r="M140" s="87">
        <f t="shared" si="60"/>
        <v>2899666.6666666665</v>
      </c>
      <c r="N140" s="87">
        <f t="shared" si="61"/>
        <v>3733925</v>
      </c>
      <c r="O140" s="87">
        <f t="shared" si="62"/>
        <v>4697610</v>
      </c>
    </row>
    <row r="141" spans="2:15" x14ac:dyDescent="0.25">
      <c r="B141" s="45">
        <v>11</v>
      </c>
      <c r="C141" s="41" t="s">
        <v>165</v>
      </c>
      <c r="D141" s="68">
        <v>4500000</v>
      </c>
      <c r="E141" s="82">
        <f t="shared" si="58"/>
        <v>4950000</v>
      </c>
      <c r="F141" s="75">
        <f t="shared" si="59"/>
        <v>6300000</v>
      </c>
      <c r="G141" s="97">
        <v>5355000</v>
      </c>
      <c r="H141" s="88">
        <v>6426000</v>
      </c>
      <c r="I141" s="90">
        <v>7925400</v>
      </c>
      <c r="J141" s="97">
        <v>1563000</v>
      </c>
      <c r="K141" s="88">
        <v>2958575</v>
      </c>
      <c r="L141" s="90">
        <v>3787550</v>
      </c>
      <c r="M141" s="87">
        <f t="shared" si="60"/>
        <v>3806000</v>
      </c>
      <c r="N141" s="87">
        <f t="shared" si="61"/>
        <v>4778191.666666667</v>
      </c>
      <c r="O141" s="87">
        <f t="shared" si="62"/>
        <v>6004316.666666667</v>
      </c>
    </row>
    <row r="142" spans="2:15" x14ac:dyDescent="0.25">
      <c r="B142" s="45">
        <v>12</v>
      </c>
      <c r="C142" s="38" t="s">
        <v>166</v>
      </c>
      <c r="D142" s="68">
        <v>1600000</v>
      </c>
      <c r="E142" s="82">
        <f t="shared" si="58"/>
        <v>1760000.0000000002</v>
      </c>
      <c r="F142" s="75">
        <f t="shared" si="59"/>
        <v>2240000</v>
      </c>
      <c r="G142" s="97">
        <v>1968000</v>
      </c>
      <c r="H142" s="88">
        <v>2361600</v>
      </c>
      <c r="I142" s="90">
        <v>2912640</v>
      </c>
      <c r="J142" s="97">
        <v>1563000</v>
      </c>
      <c r="K142" s="88">
        <v>2958575</v>
      </c>
      <c r="L142" s="90">
        <v>3787550</v>
      </c>
      <c r="M142" s="87">
        <f t="shared" si="60"/>
        <v>1710333.3333333333</v>
      </c>
      <c r="N142" s="87">
        <f t="shared" si="61"/>
        <v>2360058.3333333335</v>
      </c>
      <c r="O142" s="87">
        <f t="shared" si="62"/>
        <v>2980063.3333333335</v>
      </c>
    </row>
    <row r="143" spans="2:15" x14ac:dyDescent="0.25">
      <c r="B143" s="45">
        <v>13</v>
      </c>
      <c r="C143" s="38" t="s">
        <v>167</v>
      </c>
      <c r="D143" s="68">
        <v>1800000</v>
      </c>
      <c r="E143" s="82">
        <f t="shared" si="58"/>
        <v>1980000.0000000002</v>
      </c>
      <c r="F143" s="75">
        <f t="shared" si="59"/>
        <v>2520000</v>
      </c>
      <c r="G143" s="97">
        <v>2340000</v>
      </c>
      <c r="H143" s="88">
        <v>2808000</v>
      </c>
      <c r="I143" s="90">
        <v>3463200</v>
      </c>
      <c r="J143" s="97">
        <v>1563000</v>
      </c>
      <c r="K143" s="88">
        <v>2958575</v>
      </c>
      <c r="L143" s="90">
        <v>3787550</v>
      </c>
      <c r="M143" s="87">
        <f t="shared" si="60"/>
        <v>1901000</v>
      </c>
      <c r="N143" s="87">
        <f t="shared" si="61"/>
        <v>2582191.6666666665</v>
      </c>
      <c r="O143" s="87">
        <f t="shared" si="62"/>
        <v>3256916.6666666665</v>
      </c>
    </row>
    <row r="144" spans="2:15" x14ac:dyDescent="0.25">
      <c r="B144" s="45">
        <v>14</v>
      </c>
      <c r="C144" s="38" t="s">
        <v>168</v>
      </c>
      <c r="D144" s="68">
        <v>3200000</v>
      </c>
      <c r="E144" s="82">
        <f t="shared" si="58"/>
        <v>3520000.0000000005</v>
      </c>
      <c r="F144" s="75">
        <f t="shared" si="59"/>
        <v>4480000</v>
      </c>
      <c r="G144" s="97">
        <v>3936000</v>
      </c>
      <c r="H144" s="88">
        <v>4723200</v>
      </c>
      <c r="I144" s="90">
        <v>5825280</v>
      </c>
      <c r="J144" s="97">
        <v>1563000</v>
      </c>
      <c r="K144" s="88">
        <v>2958575</v>
      </c>
      <c r="L144" s="90">
        <v>3787550</v>
      </c>
      <c r="M144" s="87">
        <f t="shared" si="60"/>
        <v>2899666.6666666665</v>
      </c>
      <c r="N144" s="87">
        <f t="shared" si="61"/>
        <v>3733925</v>
      </c>
      <c r="O144" s="87">
        <f t="shared" si="62"/>
        <v>4697610</v>
      </c>
    </row>
    <row r="145" spans="2:15" ht="15.75" thickBot="1" x14ac:dyDescent="0.3">
      <c r="B145" s="44">
        <v>15</v>
      </c>
      <c r="C145" s="40" t="s">
        <v>152</v>
      </c>
      <c r="D145" s="69">
        <v>11500000</v>
      </c>
      <c r="E145" s="83">
        <f t="shared" si="58"/>
        <v>12650000.000000002</v>
      </c>
      <c r="F145" s="77">
        <f t="shared" si="59"/>
        <v>16099999.999999998</v>
      </c>
      <c r="G145" s="98">
        <v>14950000</v>
      </c>
      <c r="H145" s="92">
        <v>17940000</v>
      </c>
      <c r="I145" s="99">
        <v>22126000</v>
      </c>
      <c r="J145" s="98">
        <v>8925355</v>
      </c>
      <c r="K145" s="92">
        <v>10115355</v>
      </c>
      <c r="L145" s="99">
        <v>13829194</v>
      </c>
      <c r="M145" s="87">
        <f t="shared" si="60"/>
        <v>11791785</v>
      </c>
      <c r="N145" s="87">
        <f t="shared" si="61"/>
        <v>13568451.666666666</v>
      </c>
      <c r="O145" s="87">
        <f t="shared" si="62"/>
        <v>17351731.333333332</v>
      </c>
    </row>
    <row r="146" spans="2:15" ht="15.75" thickBot="1" x14ac:dyDescent="0.3">
      <c r="B146" s="224" t="s">
        <v>173</v>
      </c>
      <c r="C146" s="225"/>
      <c r="D146" s="73"/>
      <c r="E146" s="78"/>
      <c r="F146" s="79"/>
      <c r="G146" s="104"/>
      <c r="H146" s="105"/>
      <c r="I146" s="106"/>
      <c r="J146" s="104"/>
      <c r="K146" s="105"/>
      <c r="L146" s="106"/>
      <c r="M146" s="104"/>
      <c r="N146" s="105"/>
      <c r="O146" s="106"/>
    </row>
    <row r="147" spans="2:15" x14ac:dyDescent="0.25">
      <c r="B147" s="43">
        <v>1</v>
      </c>
      <c r="C147" s="39" t="s">
        <v>140</v>
      </c>
      <c r="D147" s="67">
        <v>4800000</v>
      </c>
      <c r="E147" s="80">
        <f t="shared" ref="E147:E177" si="63">D147*1.1</f>
        <v>5280000</v>
      </c>
      <c r="F147" s="81">
        <f>D147*1.3</f>
        <v>6240000</v>
      </c>
      <c r="G147" s="96">
        <v>5712000</v>
      </c>
      <c r="H147" s="88">
        <v>6854400</v>
      </c>
      <c r="I147" s="90">
        <v>8453760</v>
      </c>
      <c r="J147" s="96">
        <v>1563000</v>
      </c>
      <c r="K147" s="88">
        <v>2958575</v>
      </c>
      <c r="L147" s="90">
        <v>3787550</v>
      </c>
      <c r="M147" s="87">
        <f t="shared" ref="M147" si="64">AVERAGE(D147,G147,J147)</f>
        <v>4025000</v>
      </c>
      <c r="N147" s="87">
        <f t="shared" ref="N147" si="65">AVERAGE(E147,H147,K147)</f>
        <v>5030991.666666667</v>
      </c>
      <c r="O147" s="87">
        <f t="shared" ref="O147" si="66">AVERAGE(F147,I147,L147)</f>
        <v>6160436.666666667</v>
      </c>
    </row>
    <row r="148" spans="2:15" x14ac:dyDescent="0.25">
      <c r="B148" s="45">
        <v>2</v>
      </c>
      <c r="C148" s="40" t="s">
        <v>141</v>
      </c>
      <c r="D148" s="68">
        <v>3950000</v>
      </c>
      <c r="E148" s="82">
        <f t="shared" si="63"/>
        <v>4345000</v>
      </c>
      <c r="F148" s="75">
        <f t="shared" ref="F148:F161" si="67">D148*1.4</f>
        <v>5530000</v>
      </c>
      <c r="G148" s="97">
        <v>4858500</v>
      </c>
      <c r="H148" s="88">
        <v>5830200</v>
      </c>
      <c r="I148" s="90">
        <v>7190580</v>
      </c>
      <c r="J148" s="97">
        <v>1563000</v>
      </c>
      <c r="K148" s="88">
        <v>2958575</v>
      </c>
      <c r="L148" s="90">
        <v>3787550</v>
      </c>
      <c r="M148" s="87">
        <f t="shared" ref="M148:M161" si="68">AVERAGE(D148,G148,J148)</f>
        <v>3457166.6666666665</v>
      </c>
      <c r="N148" s="87">
        <f t="shared" ref="N148:N161" si="69">AVERAGE(E148,H148,K148)</f>
        <v>4377925</v>
      </c>
      <c r="O148" s="87">
        <f t="shared" ref="O148:O161" si="70">AVERAGE(F148,I148,L148)</f>
        <v>5502710</v>
      </c>
    </row>
    <row r="149" spans="2:15" x14ac:dyDescent="0.25">
      <c r="B149" s="46">
        <v>3</v>
      </c>
      <c r="C149" s="40" t="s">
        <v>174</v>
      </c>
      <c r="D149" s="68">
        <v>500000</v>
      </c>
      <c r="E149" s="82">
        <f t="shared" si="63"/>
        <v>550000</v>
      </c>
      <c r="F149" s="75">
        <f t="shared" si="67"/>
        <v>700000</v>
      </c>
      <c r="G149" s="97">
        <v>550000</v>
      </c>
      <c r="H149" s="88">
        <v>660000</v>
      </c>
      <c r="I149" s="90">
        <v>814000</v>
      </c>
      <c r="J149" s="97">
        <v>1563000</v>
      </c>
      <c r="K149" s="88">
        <v>2958575</v>
      </c>
      <c r="L149" s="90">
        <v>3787550</v>
      </c>
      <c r="M149" s="87">
        <f t="shared" si="68"/>
        <v>871000</v>
      </c>
      <c r="N149" s="87">
        <f t="shared" si="69"/>
        <v>1389525</v>
      </c>
      <c r="O149" s="87">
        <f t="shared" si="70"/>
        <v>1767183.3333333333</v>
      </c>
    </row>
    <row r="150" spans="2:15" x14ac:dyDescent="0.25">
      <c r="B150" s="43">
        <v>4</v>
      </c>
      <c r="C150" s="41" t="s">
        <v>143</v>
      </c>
      <c r="D150" s="68">
        <v>198000</v>
      </c>
      <c r="E150" s="82">
        <f t="shared" si="63"/>
        <v>217800.00000000003</v>
      </c>
      <c r="F150" s="75">
        <f t="shared" si="67"/>
        <v>277200</v>
      </c>
      <c r="G150" s="97">
        <v>217800.00000000003</v>
      </c>
      <c r="H150" s="88">
        <v>261360.00000000003</v>
      </c>
      <c r="I150" s="90">
        <v>322344.00000000006</v>
      </c>
      <c r="J150" s="97">
        <v>1563000</v>
      </c>
      <c r="K150" s="88">
        <v>2958575</v>
      </c>
      <c r="L150" s="90">
        <v>3787550</v>
      </c>
      <c r="M150" s="87">
        <f t="shared" si="68"/>
        <v>659600</v>
      </c>
      <c r="N150" s="87">
        <f t="shared" si="69"/>
        <v>1145911.6666666667</v>
      </c>
      <c r="O150" s="87">
        <f t="shared" si="70"/>
        <v>1462364.6666666667</v>
      </c>
    </row>
    <row r="151" spans="2:15" x14ac:dyDescent="0.25">
      <c r="B151" s="45">
        <v>5</v>
      </c>
      <c r="C151" s="42" t="s">
        <v>144</v>
      </c>
      <c r="D151" s="68">
        <v>80000</v>
      </c>
      <c r="E151" s="82">
        <f t="shared" si="63"/>
        <v>88000</v>
      </c>
      <c r="F151" s="75">
        <f t="shared" si="67"/>
        <v>112000</v>
      </c>
      <c r="G151" s="97">
        <v>88000</v>
      </c>
      <c r="H151" s="88">
        <v>105600</v>
      </c>
      <c r="I151" s="90">
        <v>130240</v>
      </c>
      <c r="J151" s="97">
        <v>1563000</v>
      </c>
      <c r="K151" s="88">
        <v>2958575</v>
      </c>
      <c r="L151" s="90">
        <v>3787550</v>
      </c>
      <c r="M151" s="87">
        <f t="shared" si="68"/>
        <v>577000</v>
      </c>
      <c r="N151" s="87">
        <f t="shared" si="69"/>
        <v>1050725</v>
      </c>
      <c r="O151" s="87">
        <f t="shared" si="70"/>
        <v>1343263.3333333333</v>
      </c>
    </row>
    <row r="152" spans="2:15" x14ac:dyDescent="0.25">
      <c r="B152" s="46">
        <v>6</v>
      </c>
      <c r="C152" s="41" t="s">
        <v>145</v>
      </c>
      <c r="D152" s="68">
        <v>550000</v>
      </c>
      <c r="E152" s="82">
        <f t="shared" si="63"/>
        <v>605000</v>
      </c>
      <c r="F152" s="75">
        <f t="shared" si="67"/>
        <v>770000</v>
      </c>
      <c r="G152" s="97">
        <v>654500</v>
      </c>
      <c r="H152" s="88">
        <v>785400</v>
      </c>
      <c r="I152" s="90">
        <v>968660</v>
      </c>
      <c r="J152" s="97">
        <v>1563000</v>
      </c>
      <c r="K152" s="88">
        <v>2958575</v>
      </c>
      <c r="L152" s="90">
        <v>3787550</v>
      </c>
      <c r="M152" s="87">
        <f t="shared" si="68"/>
        <v>922500</v>
      </c>
      <c r="N152" s="87">
        <f t="shared" si="69"/>
        <v>1449658.3333333333</v>
      </c>
      <c r="O152" s="87">
        <f t="shared" si="70"/>
        <v>1842070</v>
      </c>
    </row>
    <row r="153" spans="2:15" x14ac:dyDescent="0.25">
      <c r="B153" s="47">
        <v>7</v>
      </c>
      <c r="C153" s="41" t="s">
        <v>146</v>
      </c>
      <c r="D153" s="68">
        <v>3600000</v>
      </c>
      <c r="E153" s="82">
        <f t="shared" si="63"/>
        <v>3960000.0000000005</v>
      </c>
      <c r="F153" s="75">
        <f t="shared" si="67"/>
        <v>5040000</v>
      </c>
      <c r="G153" s="97">
        <v>4536000</v>
      </c>
      <c r="H153" s="88">
        <v>5443200</v>
      </c>
      <c r="I153" s="90">
        <v>6713280</v>
      </c>
      <c r="J153" s="97">
        <v>1563000</v>
      </c>
      <c r="K153" s="88">
        <v>2958575</v>
      </c>
      <c r="L153" s="90">
        <v>3787550</v>
      </c>
      <c r="M153" s="87">
        <f t="shared" si="68"/>
        <v>3233000</v>
      </c>
      <c r="N153" s="87">
        <f t="shared" si="69"/>
        <v>4120591.6666666665</v>
      </c>
      <c r="O153" s="87">
        <f t="shared" si="70"/>
        <v>5180276.666666667</v>
      </c>
    </row>
    <row r="154" spans="2:15" x14ac:dyDescent="0.25">
      <c r="B154" s="46">
        <v>8</v>
      </c>
      <c r="C154" s="42" t="s">
        <v>147</v>
      </c>
      <c r="D154" s="68">
        <v>5600000</v>
      </c>
      <c r="E154" s="82">
        <f t="shared" si="63"/>
        <v>6160000.0000000009</v>
      </c>
      <c r="F154" s="75">
        <f t="shared" si="67"/>
        <v>7839999.9999999991</v>
      </c>
      <c r="G154" s="97">
        <v>7056000</v>
      </c>
      <c r="H154" s="88">
        <v>8467200</v>
      </c>
      <c r="I154" s="90">
        <v>10442880</v>
      </c>
      <c r="J154" s="97">
        <v>1563000</v>
      </c>
      <c r="K154" s="88">
        <v>2958575</v>
      </c>
      <c r="L154" s="90">
        <v>3787550</v>
      </c>
      <c r="M154" s="87">
        <f t="shared" si="68"/>
        <v>4739666.666666667</v>
      </c>
      <c r="N154" s="87">
        <f t="shared" si="69"/>
        <v>5861925</v>
      </c>
      <c r="O154" s="87">
        <f t="shared" si="70"/>
        <v>7356810</v>
      </c>
    </row>
    <row r="155" spans="2:15" x14ac:dyDescent="0.25">
      <c r="B155" s="43">
        <v>9</v>
      </c>
      <c r="C155" s="40" t="s">
        <v>148</v>
      </c>
      <c r="D155" s="68">
        <v>550000</v>
      </c>
      <c r="E155" s="82">
        <f t="shared" si="63"/>
        <v>605000</v>
      </c>
      <c r="F155" s="75">
        <f t="shared" si="67"/>
        <v>770000</v>
      </c>
      <c r="G155" s="97">
        <v>605000</v>
      </c>
      <c r="H155" s="88">
        <v>726000</v>
      </c>
      <c r="I155" s="90">
        <v>895400</v>
      </c>
      <c r="J155" s="97">
        <v>1563000</v>
      </c>
      <c r="K155" s="88">
        <v>2958575</v>
      </c>
      <c r="L155" s="90">
        <v>3787550</v>
      </c>
      <c r="M155" s="87">
        <f t="shared" si="68"/>
        <v>906000</v>
      </c>
      <c r="N155" s="87">
        <f t="shared" si="69"/>
        <v>1429858.3333333333</v>
      </c>
      <c r="O155" s="87">
        <f t="shared" si="70"/>
        <v>1817650</v>
      </c>
    </row>
    <row r="156" spans="2:15" x14ac:dyDescent="0.25">
      <c r="B156" s="45">
        <v>10</v>
      </c>
      <c r="C156" s="40" t="s">
        <v>149</v>
      </c>
      <c r="D156" s="68">
        <v>3400000</v>
      </c>
      <c r="E156" s="82">
        <f t="shared" si="63"/>
        <v>3740000.0000000005</v>
      </c>
      <c r="F156" s="75">
        <f t="shared" si="67"/>
        <v>4760000</v>
      </c>
      <c r="G156" s="97">
        <v>4182000</v>
      </c>
      <c r="H156" s="88">
        <v>5018400</v>
      </c>
      <c r="I156" s="90">
        <v>6189360</v>
      </c>
      <c r="J156" s="97">
        <v>1563000</v>
      </c>
      <c r="K156" s="88">
        <v>2958575</v>
      </c>
      <c r="L156" s="90">
        <v>3787550</v>
      </c>
      <c r="M156" s="87">
        <f t="shared" si="68"/>
        <v>3048333.3333333335</v>
      </c>
      <c r="N156" s="87">
        <f t="shared" si="69"/>
        <v>3905658.3333333335</v>
      </c>
      <c r="O156" s="87">
        <f t="shared" si="70"/>
        <v>4912303.333333333</v>
      </c>
    </row>
    <row r="157" spans="2:15" x14ac:dyDescent="0.25">
      <c r="B157" s="45">
        <v>11</v>
      </c>
      <c r="C157" s="41" t="s">
        <v>165</v>
      </c>
      <c r="D157" s="68">
        <v>4900000</v>
      </c>
      <c r="E157" s="82">
        <f t="shared" si="63"/>
        <v>5390000</v>
      </c>
      <c r="F157" s="75">
        <f t="shared" si="67"/>
        <v>6860000</v>
      </c>
      <c r="G157" s="97">
        <v>5831000</v>
      </c>
      <c r="H157" s="88">
        <v>6997200</v>
      </c>
      <c r="I157" s="90">
        <v>8629880</v>
      </c>
      <c r="J157" s="97">
        <v>1563000</v>
      </c>
      <c r="K157" s="88">
        <v>2958575</v>
      </c>
      <c r="L157" s="90">
        <v>3787550</v>
      </c>
      <c r="M157" s="87">
        <f t="shared" si="68"/>
        <v>4098000</v>
      </c>
      <c r="N157" s="87">
        <f t="shared" si="69"/>
        <v>5115258.333333333</v>
      </c>
      <c r="O157" s="87">
        <f t="shared" si="70"/>
        <v>6425810</v>
      </c>
    </row>
    <row r="158" spans="2:15" x14ac:dyDescent="0.25">
      <c r="B158" s="45">
        <v>12</v>
      </c>
      <c r="C158" s="38" t="s">
        <v>166</v>
      </c>
      <c r="D158" s="68">
        <v>1800000</v>
      </c>
      <c r="E158" s="82">
        <f t="shared" si="63"/>
        <v>1980000.0000000002</v>
      </c>
      <c r="F158" s="75">
        <f t="shared" si="67"/>
        <v>2520000</v>
      </c>
      <c r="G158" s="97">
        <v>2214000</v>
      </c>
      <c r="H158" s="88">
        <v>2656800</v>
      </c>
      <c r="I158" s="90">
        <v>3276720</v>
      </c>
      <c r="J158" s="97">
        <v>1563000</v>
      </c>
      <c r="K158" s="88">
        <v>2958575</v>
      </c>
      <c r="L158" s="90">
        <v>3787550</v>
      </c>
      <c r="M158" s="87">
        <f t="shared" si="68"/>
        <v>1859000</v>
      </c>
      <c r="N158" s="87">
        <f t="shared" si="69"/>
        <v>2531791.6666666665</v>
      </c>
      <c r="O158" s="87">
        <f t="shared" si="70"/>
        <v>3194756.6666666665</v>
      </c>
    </row>
    <row r="159" spans="2:15" x14ac:dyDescent="0.25">
      <c r="B159" s="45">
        <v>13</v>
      </c>
      <c r="C159" s="38" t="s">
        <v>167</v>
      </c>
      <c r="D159" s="68">
        <v>190000</v>
      </c>
      <c r="E159" s="82">
        <f t="shared" si="63"/>
        <v>209000.00000000003</v>
      </c>
      <c r="F159" s="75">
        <f t="shared" si="67"/>
        <v>266000</v>
      </c>
      <c r="G159" s="97">
        <v>247000</v>
      </c>
      <c r="H159" s="88">
        <v>296400</v>
      </c>
      <c r="I159" s="90">
        <v>365560</v>
      </c>
      <c r="J159" s="97">
        <v>1563000</v>
      </c>
      <c r="K159" s="88">
        <v>2958575</v>
      </c>
      <c r="L159" s="90">
        <v>3787550</v>
      </c>
      <c r="M159" s="87">
        <f t="shared" si="68"/>
        <v>666666.66666666663</v>
      </c>
      <c r="N159" s="87">
        <f t="shared" si="69"/>
        <v>1154658.3333333333</v>
      </c>
      <c r="O159" s="87">
        <f t="shared" si="70"/>
        <v>1473036.6666666667</v>
      </c>
    </row>
    <row r="160" spans="2:15" x14ac:dyDescent="0.25">
      <c r="B160" s="45">
        <v>14</v>
      </c>
      <c r="C160" s="38" t="s">
        <v>168</v>
      </c>
      <c r="D160" s="68">
        <v>3500000</v>
      </c>
      <c r="E160" s="82">
        <f t="shared" si="63"/>
        <v>3850000.0000000005</v>
      </c>
      <c r="F160" s="75">
        <f t="shared" si="67"/>
        <v>4900000</v>
      </c>
      <c r="G160" s="97">
        <v>4305000</v>
      </c>
      <c r="H160" s="88">
        <v>5166000</v>
      </c>
      <c r="I160" s="90">
        <v>6371400</v>
      </c>
      <c r="J160" s="97">
        <v>1563000</v>
      </c>
      <c r="K160" s="88">
        <v>2958575</v>
      </c>
      <c r="L160" s="90">
        <v>3787550</v>
      </c>
      <c r="M160" s="87">
        <f t="shared" si="68"/>
        <v>3122666.6666666665</v>
      </c>
      <c r="N160" s="87">
        <f t="shared" si="69"/>
        <v>3991525</v>
      </c>
      <c r="O160" s="87">
        <f t="shared" si="70"/>
        <v>5019650</v>
      </c>
    </row>
    <row r="161" spans="2:15" ht="15.75" thickBot="1" x14ac:dyDescent="0.3">
      <c r="B161" s="44">
        <v>15</v>
      </c>
      <c r="C161" s="40" t="s">
        <v>152</v>
      </c>
      <c r="D161" s="69">
        <v>11300000</v>
      </c>
      <c r="E161" s="83">
        <f t="shared" si="63"/>
        <v>12430000.000000002</v>
      </c>
      <c r="F161" s="77">
        <f t="shared" si="67"/>
        <v>15819999.999999998</v>
      </c>
      <c r="G161" s="98">
        <v>14690000</v>
      </c>
      <c r="H161" s="92">
        <v>17628000</v>
      </c>
      <c r="I161" s="99">
        <v>21741200</v>
      </c>
      <c r="J161" s="98">
        <v>8995355</v>
      </c>
      <c r="K161" s="92">
        <v>10515355</v>
      </c>
      <c r="L161" s="99">
        <v>13999194</v>
      </c>
      <c r="M161" s="87">
        <f t="shared" si="68"/>
        <v>11661785</v>
      </c>
      <c r="N161" s="87">
        <f t="shared" si="69"/>
        <v>13524451.666666666</v>
      </c>
      <c r="O161" s="87">
        <f t="shared" si="70"/>
        <v>17186798</v>
      </c>
    </row>
    <row r="162" spans="2:15" ht="15.75" thickBot="1" x14ac:dyDescent="0.3">
      <c r="B162" s="224" t="s">
        <v>175</v>
      </c>
      <c r="C162" s="225"/>
      <c r="D162" s="73"/>
      <c r="E162" s="78"/>
      <c r="F162" s="79"/>
      <c r="G162" s="104"/>
      <c r="H162" s="105"/>
      <c r="I162" s="106"/>
      <c r="J162" s="104"/>
      <c r="K162" s="105"/>
      <c r="L162" s="106"/>
      <c r="M162" s="104"/>
      <c r="N162" s="105"/>
      <c r="O162" s="106"/>
    </row>
    <row r="163" spans="2:15" x14ac:dyDescent="0.25">
      <c r="B163" s="43">
        <v>1</v>
      </c>
      <c r="C163" s="39" t="s">
        <v>140</v>
      </c>
      <c r="D163" s="67">
        <v>5800000</v>
      </c>
      <c r="E163" s="80">
        <f t="shared" si="63"/>
        <v>6380000.0000000009</v>
      </c>
      <c r="F163" s="81">
        <f>D163*1.32</f>
        <v>7656000</v>
      </c>
      <c r="G163" s="96">
        <v>6902000</v>
      </c>
      <c r="H163" s="88">
        <v>8282400</v>
      </c>
      <c r="I163" s="90">
        <v>10214960</v>
      </c>
      <c r="J163" s="96">
        <v>1563000</v>
      </c>
      <c r="K163" s="88">
        <v>2958575</v>
      </c>
      <c r="L163" s="90">
        <v>3787550</v>
      </c>
      <c r="M163" s="87">
        <f t="shared" ref="M163" si="71">AVERAGE(D163,G163,J163)</f>
        <v>4755000</v>
      </c>
      <c r="N163" s="87">
        <f t="shared" ref="N163" si="72">AVERAGE(E163,H163,K163)</f>
        <v>5873658.333333333</v>
      </c>
      <c r="O163" s="87">
        <f t="shared" ref="O163" si="73">AVERAGE(F163,I163,L163)</f>
        <v>7219503.333333333</v>
      </c>
    </row>
    <row r="164" spans="2:15" x14ac:dyDescent="0.25">
      <c r="B164" s="45">
        <v>2</v>
      </c>
      <c r="C164" s="40" t="s">
        <v>141</v>
      </c>
      <c r="D164" s="68">
        <v>4800000</v>
      </c>
      <c r="E164" s="82">
        <f t="shared" si="63"/>
        <v>5280000</v>
      </c>
      <c r="F164" s="75">
        <f t="shared" ref="F164:F177" si="74">D164*1.32</f>
        <v>6336000</v>
      </c>
      <c r="G164" s="97">
        <v>5904000</v>
      </c>
      <c r="H164" s="88">
        <v>7084800</v>
      </c>
      <c r="I164" s="90">
        <v>8737920</v>
      </c>
      <c r="J164" s="97">
        <v>1563000</v>
      </c>
      <c r="K164" s="88">
        <v>2958575</v>
      </c>
      <c r="L164" s="90">
        <v>3787550</v>
      </c>
      <c r="M164" s="87">
        <f t="shared" ref="M164:M177" si="75">AVERAGE(D164,G164,J164)</f>
        <v>4089000</v>
      </c>
      <c r="N164" s="87">
        <f t="shared" ref="N164:N177" si="76">AVERAGE(E164,H164,K164)</f>
        <v>5107791.666666667</v>
      </c>
      <c r="O164" s="87">
        <f t="shared" ref="O164:O177" si="77">AVERAGE(F164,I164,L164)</f>
        <v>6287156.666666667</v>
      </c>
    </row>
    <row r="165" spans="2:15" x14ac:dyDescent="0.25">
      <c r="B165" s="46">
        <v>3</v>
      </c>
      <c r="C165" s="40" t="s">
        <v>176</v>
      </c>
      <c r="D165" s="68">
        <v>650000</v>
      </c>
      <c r="E165" s="82">
        <f t="shared" si="63"/>
        <v>715000</v>
      </c>
      <c r="F165" s="75">
        <f t="shared" si="74"/>
        <v>858000</v>
      </c>
      <c r="G165" s="97">
        <v>715000</v>
      </c>
      <c r="H165" s="88">
        <v>858000</v>
      </c>
      <c r="I165" s="90">
        <v>1058200</v>
      </c>
      <c r="J165" s="97">
        <v>1563000</v>
      </c>
      <c r="K165" s="88">
        <v>2958575</v>
      </c>
      <c r="L165" s="90">
        <v>3787550</v>
      </c>
      <c r="M165" s="87">
        <f t="shared" si="75"/>
        <v>976000</v>
      </c>
      <c r="N165" s="87">
        <f t="shared" si="76"/>
        <v>1510525</v>
      </c>
      <c r="O165" s="87">
        <f t="shared" si="77"/>
        <v>1901250</v>
      </c>
    </row>
    <row r="166" spans="2:15" x14ac:dyDescent="0.25">
      <c r="B166" s="43">
        <v>4</v>
      </c>
      <c r="C166" s="41" t="s">
        <v>143</v>
      </c>
      <c r="D166" s="68">
        <v>195000</v>
      </c>
      <c r="E166" s="82">
        <f t="shared" si="63"/>
        <v>214500.00000000003</v>
      </c>
      <c r="F166" s="75">
        <f t="shared" si="74"/>
        <v>257400</v>
      </c>
      <c r="G166" s="97">
        <v>214500.00000000003</v>
      </c>
      <c r="H166" s="88">
        <v>257400.00000000003</v>
      </c>
      <c r="I166" s="90">
        <v>317460.00000000006</v>
      </c>
      <c r="J166" s="97">
        <v>1563000</v>
      </c>
      <c r="K166" s="88">
        <v>2958575</v>
      </c>
      <c r="L166" s="90">
        <v>3787550</v>
      </c>
      <c r="M166" s="87">
        <f t="shared" si="75"/>
        <v>657500</v>
      </c>
      <c r="N166" s="87">
        <f t="shared" si="76"/>
        <v>1143491.6666666667</v>
      </c>
      <c r="O166" s="87">
        <f t="shared" si="77"/>
        <v>1454136.6666666667</v>
      </c>
    </row>
    <row r="167" spans="2:15" x14ac:dyDescent="0.25">
      <c r="B167" s="45">
        <v>5</v>
      </c>
      <c r="C167" s="42" t="s">
        <v>144</v>
      </c>
      <c r="D167" s="68">
        <v>80000</v>
      </c>
      <c r="E167" s="82">
        <f t="shared" si="63"/>
        <v>88000</v>
      </c>
      <c r="F167" s="75">
        <f t="shared" si="74"/>
        <v>105600</v>
      </c>
      <c r="G167" s="97">
        <v>88000</v>
      </c>
      <c r="H167" s="88">
        <v>105600</v>
      </c>
      <c r="I167" s="90">
        <v>130240</v>
      </c>
      <c r="J167" s="97">
        <v>1563000</v>
      </c>
      <c r="K167" s="88">
        <v>2958575</v>
      </c>
      <c r="L167" s="90">
        <v>3787550</v>
      </c>
      <c r="M167" s="87">
        <f t="shared" si="75"/>
        <v>577000</v>
      </c>
      <c r="N167" s="87">
        <f t="shared" si="76"/>
        <v>1050725</v>
      </c>
      <c r="O167" s="87">
        <f t="shared" si="77"/>
        <v>1341130</v>
      </c>
    </row>
    <row r="168" spans="2:15" x14ac:dyDescent="0.25">
      <c r="B168" s="46">
        <v>6</v>
      </c>
      <c r="C168" s="41" t="s">
        <v>145</v>
      </c>
      <c r="D168" s="68">
        <v>550000</v>
      </c>
      <c r="E168" s="82">
        <f t="shared" si="63"/>
        <v>605000</v>
      </c>
      <c r="F168" s="75">
        <f t="shared" si="74"/>
        <v>726000</v>
      </c>
      <c r="G168" s="97">
        <v>654500</v>
      </c>
      <c r="H168" s="88">
        <v>785400</v>
      </c>
      <c r="I168" s="90">
        <v>968660</v>
      </c>
      <c r="J168" s="97">
        <v>1563000</v>
      </c>
      <c r="K168" s="88">
        <v>2958575</v>
      </c>
      <c r="L168" s="90">
        <v>3787550</v>
      </c>
      <c r="M168" s="87">
        <f t="shared" si="75"/>
        <v>922500</v>
      </c>
      <c r="N168" s="87">
        <f t="shared" si="76"/>
        <v>1449658.3333333333</v>
      </c>
      <c r="O168" s="87">
        <f t="shared" si="77"/>
        <v>1827403.3333333333</v>
      </c>
    </row>
    <row r="169" spans="2:15" x14ac:dyDescent="0.25">
      <c r="B169" s="47">
        <v>7</v>
      </c>
      <c r="C169" s="41" t="s">
        <v>146</v>
      </c>
      <c r="D169" s="68">
        <v>4300000</v>
      </c>
      <c r="E169" s="82">
        <f t="shared" si="63"/>
        <v>4730000</v>
      </c>
      <c r="F169" s="75">
        <f t="shared" si="74"/>
        <v>5676000</v>
      </c>
      <c r="G169" s="97">
        <v>5418000</v>
      </c>
      <c r="H169" s="88">
        <v>6501600</v>
      </c>
      <c r="I169" s="90">
        <v>8018640</v>
      </c>
      <c r="J169" s="97">
        <v>1563000</v>
      </c>
      <c r="K169" s="88">
        <v>2958575</v>
      </c>
      <c r="L169" s="90">
        <v>3787550</v>
      </c>
      <c r="M169" s="87">
        <f t="shared" si="75"/>
        <v>3760333.3333333335</v>
      </c>
      <c r="N169" s="87">
        <f t="shared" si="76"/>
        <v>4730058.333333333</v>
      </c>
      <c r="O169" s="87">
        <f t="shared" si="77"/>
        <v>5827396.666666667</v>
      </c>
    </row>
    <row r="170" spans="2:15" x14ac:dyDescent="0.25">
      <c r="B170" s="46">
        <v>8</v>
      </c>
      <c r="C170" s="42" t="s">
        <v>147</v>
      </c>
      <c r="D170" s="68">
        <v>6600000</v>
      </c>
      <c r="E170" s="82">
        <f t="shared" si="63"/>
        <v>7260000.0000000009</v>
      </c>
      <c r="F170" s="75">
        <f t="shared" si="74"/>
        <v>8712000</v>
      </c>
      <c r="G170" s="97">
        <v>8316000</v>
      </c>
      <c r="H170" s="88">
        <v>9979200</v>
      </c>
      <c r="I170" s="90">
        <v>12307680</v>
      </c>
      <c r="J170" s="97">
        <v>1563000</v>
      </c>
      <c r="K170" s="88">
        <v>2958575</v>
      </c>
      <c r="L170" s="90">
        <v>3787550</v>
      </c>
      <c r="M170" s="87">
        <f t="shared" si="75"/>
        <v>5493000</v>
      </c>
      <c r="N170" s="87">
        <f t="shared" si="76"/>
        <v>6732591.666666667</v>
      </c>
      <c r="O170" s="87">
        <f t="shared" si="77"/>
        <v>8269076.666666667</v>
      </c>
    </row>
    <row r="171" spans="2:15" x14ac:dyDescent="0.25">
      <c r="B171" s="43">
        <v>9</v>
      </c>
      <c r="C171" s="40" t="s">
        <v>148</v>
      </c>
      <c r="D171" s="68">
        <v>650000</v>
      </c>
      <c r="E171" s="82">
        <f t="shared" si="63"/>
        <v>715000</v>
      </c>
      <c r="F171" s="75">
        <f t="shared" si="74"/>
        <v>858000</v>
      </c>
      <c r="G171" s="97">
        <v>715000</v>
      </c>
      <c r="H171" s="88">
        <v>858000</v>
      </c>
      <c r="I171" s="90">
        <v>1058200</v>
      </c>
      <c r="J171" s="97">
        <v>1563000</v>
      </c>
      <c r="K171" s="88">
        <v>2958575</v>
      </c>
      <c r="L171" s="90">
        <v>3787550</v>
      </c>
      <c r="M171" s="87">
        <f t="shared" si="75"/>
        <v>976000</v>
      </c>
      <c r="N171" s="87">
        <f t="shared" si="76"/>
        <v>1510525</v>
      </c>
      <c r="O171" s="87">
        <f t="shared" si="77"/>
        <v>1901250</v>
      </c>
    </row>
    <row r="172" spans="2:15" x14ac:dyDescent="0.25">
      <c r="B172" s="45">
        <v>10</v>
      </c>
      <c r="C172" s="40" t="s">
        <v>149</v>
      </c>
      <c r="D172" s="68">
        <v>3950000</v>
      </c>
      <c r="E172" s="82">
        <f t="shared" si="63"/>
        <v>4345000</v>
      </c>
      <c r="F172" s="75">
        <f t="shared" si="74"/>
        <v>5214000</v>
      </c>
      <c r="G172" s="97">
        <v>4858500</v>
      </c>
      <c r="H172" s="88">
        <v>5830200</v>
      </c>
      <c r="I172" s="90">
        <v>7190580</v>
      </c>
      <c r="J172" s="97">
        <v>1563000</v>
      </c>
      <c r="K172" s="88">
        <v>2958575</v>
      </c>
      <c r="L172" s="90">
        <v>3787550</v>
      </c>
      <c r="M172" s="87">
        <f t="shared" si="75"/>
        <v>3457166.6666666665</v>
      </c>
      <c r="N172" s="87">
        <f t="shared" si="76"/>
        <v>4377925</v>
      </c>
      <c r="O172" s="87">
        <f t="shared" si="77"/>
        <v>5397376.666666667</v>
      </c>
    </row>
    <row r="173" spans="2:15" x14ac:dyDescent="0.25">
      <c r="B173" s="45">
        <v>11</v>
      </c>
      <c r="C173" s="41" t="s">
        <v>165</v>
      </c>
      <c r="D173" s="68">
        <v>5900000</v>
      </c>
      <c r="E173" s="82">
        <f t="shared" si="63"/>
        <v>6490000.0000000009</v>
      </c>
      <c r="F173" s="75">
        <f t="shared" si="74"/>
        <v>7788000</v>
      </c>
      <c r="G173" s="97">
        <v>7021000</v>
      </c>
      <c r="H173" s="88">
        <v>8425200</v>
      </c>
      <c r="I173" s="90">
        <v>10391080</v>
      </c>
      <c r="J173" s="97">
        <v>1563000</v>
      </c>
      <c r="K173" s="88">
        <v>2958575</v>
      </c>
      <c r="L173" s="90">
        <v>3787550</v>
      </c>
      <c r="M173" s="87">
        <f t="shared" si="75"/>
        <v>4828000</v>
      </c>
      <c r="N173" s="87">
        <f t="shared" si="76"/>
        <v>5957925</v>
      </c>
      <c r="O173" s="87">
        <f t="shared" si="77"/>
        <v>7322210</v>
      </c>
    </row>
    <row r="174" spans="2:15" x14ac:dyDescent="0.25">
      <c r="B174" s="45">
        <v>12</v>
      </c>
      <c r="C174" s="38" t="s">
        <v>166</v>
      </c>
      <c r="D174" s="68">
        <v>2100000</v>
      </c>
      <c r="E174" s="82">
        <f t="shared" si="63"/>
        <v>2310000</v>
      </c>
      <c r="F174" s="75">
        <f t="shared" si="74"/>
        <v>2772000</v>
      </c>
      <c r="G174" s="97">
        <v>2583000</v>
      </c>
      <c r="H174" s="88">
        <v>3099600</v>
      </c>
      <c r="I174" s="90">
        <v>3822840</v>
      </c>
      <c r="J174" s="97">
        <v>1563000</v>
      </c>
      <c r="K174" s="88">
        <v>2958575</v>
      </c>
      <c r="L174" s="90">
        <v>3787550</v>
      </c>
      <c r="M174" s="87">
        <f t="shared" si="75"/>
        <v>2082000</v>
      </c>
      <c r="N174" s="87">
        <f t="shared" si="76"/>
        <v>2789391.6666666665</v>
      </c>
      <c r="O174" s="87">
        <f t="shared" si="77"/>
        <v>3460796.6666666665</v>
      </c>
    </row>
    <row r="175" spans="2:15" x14ac:dyDescent="0.25">
      <c r="B175" s="45">
        <v>13</v>
      </c>
      <c r="C175" s="38" t="s">
        <v>167</v>
      </c>
      <c r="D175" s="68">
        <v>230000</v>
      </c>
      <c r="E175" s="82">
        <f t="shared" si="63"/>
        <v>253000.00000000003</v>
      </c>
      <c r="F175" s="75">
        <f t="shared" si="74"/>
        <v>303600</v>
      </c>
      <c r="G175" s="97">
        <v>299000</v>
      </c>
      <c r="H175" s="88">
        <v>358800</v>
      </c>
      <c r="I175" s="90">
        <v>442520</v>
      </c>
      <c r="J175" s="97">
        <v>1563000</v>
      </c>
      <c r="K175" s="88">
        <v>2958575</v>
      </c>
      <c r="L175" s="90">
        <v>3787550</v>
      </c>
      <c r="M175" s="87">
        <f t="shared" si="75"/>
        <v>697333.33333333337</v>
      </c>
      <c r="N175" s="87">
        <f t="shared" si="76"/>
        <v>1190125</v>
      </c>
      <c r="O175" s="87">
        <f t="shared" si="77"/>
        <v>1511223.3333333333</v>
      </c>
    </row>
    <row r="176" spans="2:15" x14ac:dyDescent="0.25">
      <c r="B176" s="45">
        <v>14</v>
      </c>
      <c r="C176" s="38" t="s">
        <v>168</v>
      </c>
      <c r="D176" s="68">
        <v>4200000</v>
      </c>
      <c r="E176" s="82">
        <f t="shared" si="63"/>
        <v>4620000</v>
      </c>
      <c r="F176" s="75">
        <f t="shared" si="74"/>
        <v>5544000</v>
      </c>
      <c r="G176" s="97">
        <v>5166000</v>
      </c>
      <c r="H176" s="88">
        <v>6199200</v>
      </c>
      <c r="I176" s="90">
        <v>7645680</v>
      </c>
      <c r="J176" s="97">
        <v>1563000</v>
      </c>
      <c r="K176" s="88">
        <v>2958575</v>
      </c>
      <c r="L176" s="90">
        <v>3787550</v>
      </c>
      <c r="M176" s="87">
        <f t="shared" si="75"/>
        <v>3643000</v>
      </c>
      <c r="N176" s="87">
        <f t="shared" si="76"/>
        <v>4592591.666666667</v>
      </c>
      <c r="O176" s="87">
        <f t="shared" si="77"/>
        <v>5659076.666666667</v>
      </c>
    </row>
    <row r="177" spans="2:15" ht="15.75" thickBot="1" x14ac:dyDescent="0.3">
      <c r="B177" s="44">
        <v>15</v>
      </c>
      <c r="C177" s="40" t="s">
        <v>152</v>
      </c>
      <c r="D177" s="69">
        <v>12500000</v>
      </c>
      <c r="E177" s="83">
        <f t="shared" si="63"/>
        <v>13750000.000000002</v>
      </c>
      <c r="F177" s="77">
        <f t="shared" si="74"/>
        <v>16500000</v>
      </c>
      <c r="G177" s="98">
        <v>16250000</v>
      </c>
      <c r="H177" s="92">
        <v>19500000</v>
      </c>
      <c r="I177" s="99">
        <v>24050000</v>
      </c>
      <c r="J177" s="98">
        <v>10115355</v>
      </c>
      <c r="K177" s="92">
        <v>12511535</v>
      </c>
      <c r="L177" s="99">
        <v>14829194</v>
      </c>
      <c r="M177" s="87">
        <f t="shared" si="75"/>
        <v>12955118.333333334</v>
      </c>
      <c r="N177" s="87">
        <f t="shared" si="76"/>
        <v>15253845</v>
      </c>
      <c r="O177" s="87">
        <f t="shared" si="77"/>
        <v>18459731.333333332</v>
      </c>
    </row>
    <row r="178" spans="2:15" ht="15.75" thickBot="1" x14ac:dyDescent="0.3">
      <c r="B178" s="224" t="s">
        <v>177</v>
      </c>
      <c r="C178" s="225"/>
      <c r="D178" s="73"/>
      <c r="E178" s="78"/>
      <c r="F178" s="79"/>
      <c r="G178" s="104"/>
      <c r="H178" s="105"/>
      <c r="I178" s="106">
        <v>0</v>
      </c>
      <c r="J178" s="104"/>
      <c r="K178" s="105"/>
      <c r="L178" s="106"/>
      <c r="M178" s="104"/>
      <c r="N178" s="105"/>
      <c r="O178" s="106"/>
    </row>
    <row r="179" spans="2:15" x14ac:dyDescent="0.25">
      <c r="B179" s="43">
        <v>1</v>
      </c>
      <c r="C179" s="39" t="s">
        <v>178</v>
      </c>
      <c r="D179" s="67">
        <v>25000000</v>
      </c>
      <c r="E179" s="80">
        <f>D179*1.15</f>
        <v>28749999.999999996</v>
      </c>
      <c r="F179" s="81">
        <f>D179*1.39</f>
        <v>34750000</v>
      </c>
      <c r="G179" s="96">
        <v>29750000</v>
      </c>
      <c r="H179" s="88">
        <v>35700000</v>
      </c>
      <c r="I179" s="90">
        <v>44030000</v>
      </c>
      <c r="J179" s="96">
        <v>4100923</v>
      </c>
      <c r="K179" s="88">
        <v>4315123</v>
      </c>
      <c r="L179" s="90">
        <v>4874422</v>
      </c>
      <c r="M179" s="87">
        <f t="shared" ref="M179" si="78">AVERAGE(D179,G179,J179)</f>
        <v>19616974.333333332</v>
      </c>
      <c r="N179" s="87">
        <f t="shared" ref="N179" si="79">AVERAGE(E179,H179,K179)</f>
        <v>22921707.666666668</v>
      </c>
      <c r="O179" s="87">
        <f t="shared" ref="O179" si="80">AVERAGE(F179,I179,L179)</f>
        <v>27884807.333333332</v>
      </c>
    </row>
    <row r="180" spans="2:15" x14ac:dyDescent="0.25">
      <c r="B180" s="45">
        <v>2</v>
      </c>
      <c r="C180" s="40" t="s">
        <v>179</v>
      </c>
      <c r="D180" s="68">
        <v>23800000</v>
      </c>
      <c r="E180" s="82">
        <f t="shared" ref="E180:E191" si="81">D180*1.15</f>
        <v>27369999.999999996</v>
      </c>
      <c r="F180" s="75">
        <f t="shared" ref="F180:F191" si="82">D180*1.39</f>
        <v>33081999.999999996</v>
      </c>
      <c r="G180" s="97">
        <v>29274000</v>
      </c>
      <c r="H180" s="88">
        <v>35128800</v>
      </c>
      <c r="I180" s="90">
        <v>43325520</v>
      </c>
      <c r="J180" s="97">
        <v>4100923</v>
      </c>
      <c r="K180" s="88">
        <v>4315123</v>
      </c>
      <c r="L180" s="90">
        <v>4874422</v>
      </c>
      <c r="M180" s="87">
        <f t="shared" ref="M180:M191" si="83">AVERAGE(D180,G180,J180)</f>
        <v>19058307.666666668</v>
      </c>
      <c r="N180" s="87">
        <f t="shared" ref="N180:N191" si="84">AVERAGE(E180,H180,K180)</f>
        <v>22271307.666666668</v>
      </c>
      <c r="O180" s="87">
        <f t="shared" ref="O180:O191" si="85">AVERAGE(F180,I180,L180)</f>
        <v>27093980.666666668</v>
      </c>
    </row>
    <row r="181" spans="2:15" x14ac:dyDescent="0.25">
      <c r="B181" s="46">
        <v>3</v>
      </c>
      <c r="C181" s="40" t="s">
        <v>180</v>
      </c>
      <c r="D181" s="68">
        <v>17300000</v>
      </c>
      <c r="E181" s="82">
        <f t="shared" si="81"/>
        <v>19895000</v>
      </c>
      <c r="F181" s="75">
        <f t="shared" si="82"/>
        <v>24047000</v>
      </c>
      <c r="G181" s="97">
        <v>19030000</v>
      </c>
      <c r="H181" s="88">
        <v>22836000</v>
      </c>
      <c r="I181" s="90">
        <v>28164400</v>
      </c>
      <c r="J181" s="97">
        <v>4100923</v>
      </c>
      <c r="K181" s="88">
        <v>4315123</v>
      </c>
      <c r="L181" s="90">
        <v>4874422</v>
      </c>
      <c r="M181" s="87">
        <f t="shared" si="83"/>
        <v>13476974.333333334</v>
      </c>
      <c r="N181" s="87">
        <f t="shared" si="84"/>
        <v>15682041</v>
      </c>
      <c r="O181" s="87">
        <f t="shared" si="85"/>
        <v>19028607.333333332</v>
      </c>
    </row>
    <row r="182" spans="2:15" x14ac:dyDescent="0.25">
      <c r="B182" s="43">
        <v>4</v>
      </c>
      <c r="C182" s="41" t="s">
        <v>181</v>
      </c>
      <c r="D182" s="68">
        <v>17300000</v>
      </c>
      <c r="E182" s="82">
        <f t="shared" si="81"/>
        <v>19895000</v>
      </c>
      <c r="F182" s="75">
        <f t="shared" si="82"/>
        <v>24047000</v>
      </c>
      <c r="G182" s="97">
        <v>19030000</v>
      </c>
      <c r="H182" s="88">
        <v>22836000</v>
      </c>
      <c r="I182" s="90">
        <v>28164400</v>
      </c>
      <c r="J182" s="97">
        <v>4100923</v>
      </c>
      <c r="K182" s="88">
        <v>4315123</v>
      </c>
      <c r="L182" s="90">
        <v>4874422</v>
      </c>
      <c r="M182" s="87">
        <f t="shared" si="83"/>
        <v>13476974.333333334</v>
      </c>
      <c r="N182" s="87">
        <f t="shared" si="84"/>
        <v>15682041</v>
      </c>
      <c r="O182" s="87">
        <f t="shared" si="85"/>
        <v>19028607.333333332</v>
      </c>
    </row>
    <row r="183" spans="2:15" x14ac:dyDescent="0.25">
      <c r="B183" s="45">
        <v>5</v>
      </c>
      <c r="C183" s="42" t="s">
        <v>182</v>
      </c>
      <c r="D183" s="68">
        <v>18900000</v>
      </c>
      <c r="E183" s="82">
        <f t="shared" si="81"/>
        <v>21735000</v>
      </c>
      <c r="F183" s="75">
        <f t="shared" si="82"/>
        <v>26271000</v>
      </c>
      <c r="G183" s="97">
        <v>20790000</v>
      </c>
      <c r="H183" s="88">
        <v>24948000</v>
      </c>
      <c r="I183" s="90">
        <v>30769200</v>
      </c>
      <c r="J183" s="97">
        <v>4100923</v>
      </c>
      <c r="K183" s="88">
        <v>4315123</v>
      </c>
      <c r="L183" s="90">
        <v>4874422</v>
      </c>
      <c r="M183" s="87">
        <f t="shared" si="83"/>
        <v>14596974.333333334</v>
      </c>
      <c r="N183" s="87">
        <f t="shared" si="84"/>
        <v>16999374.333333332</v>
      </c>
      <c r="O183" s="87">
        <f t="shared" si="85"/>
        <v>20638207.333333332</v>
      </c>
    </row>
    <row r="184" spans="2:15" x14ac:dyDescent="0.25">
      <c r="B184" s="46">
        <v>6</v>
      </c>
      <c r="C184" s="41" t="s">
        <v>183</v>
      </c>
      <c r="D184" s="68">
        <v>14900000</v>
      </c>
      <c r="E184" s="82">
        <f t="shared" si="81"/>
        <v>17135000</v>
      </c>
      <c r="F184" s="75">
        <f t="shared" si="82"/>
        <v>20711000</v>
      </c>
      <c r="G184" s="97">
        <v>17731000</v>
      </c>
      <c r="H184" s="88">
        <v>21277200</v>
      </c>
      <c r="I184" s="90">
        <v>26241880</v>
      </c>
      <c r="J184" s="97">
        <v>4100923</v>
      </c>
      <c r="K184" s="88">
        <v>4315123</v>
      </c>
      <c r="L184" s="90">
        <v>4874422</v>
      </c>
      <c r="M184" s="87">
        <f t="shared" si="83"/>
        <v>12243974.333333334</v>
      </c>
      <c r="N184" s="87">
        <f t="shared" si="84"/>
        <v>14242441</v>
      </c>
      <c r="O184" s="87">
        <f t="shared" si="85"/>
        <v>17275767.333333332</v>
      </c>
    </row>
    <row r="185" spans="2:15" x14ac:dyDescent="0.25">
      <c r="B185" s="47">
        <v>7</v>
      </c>
      <c r="C185" s="41" t="s">
        <v>184</v>
      </c>
      <c r="D185" s="68">
        <v>21800000</v>
      </c>
      <c r="E185" s="82">
        <f t="shared" si="81"/>
        <v>25069999.999999996</v>
      </c>
      <c r="F185" s="75">
        <f t="shared" si="82"/>
        <v>30301999.999999996</v>
      </c>
      <c r="G185" s="97">
        <v>27468000</v>
      </c>
      <c r="H185" s="88">
        <v>32961600</v>
      </c>
      <c r="I185" s="90">
        <v>40652640</v>
      </c>
      <c r="J185" s="97">
        <v>4100923</v>
      </c>
      <c r="K185" s="88">
        <v>4315123</v>
      </c>
      <c r="L185" s="90">
        <v>4874422</v>
      </c>
      <c r="M185" s="87">
        <f t="shared" si="83"/>
        <v>17789641</v>
      </c>
      <c r="N185" s="87">
        <f t="shared" si="84"/>
        <v>20782241</v>
      </c>
      <c r="O185" s="87">
        <f t="shared" si="85"/>
        <v>25276354</v>
      </c>
    </row>
    <row r="186" spans="2:15" x14ac:dyDescent="0.25">
      <c r="B186" s="46">
        <v>8</v>
      </c>
      <c r="C186" s="42" t="s">
        <v>185</v>
      </c>
      <c r="D186" s="68">
        <v>18900000</v>
      </c>
      <c r="E186" s="82">
        <f t="shared" si="81"/>
        <v>21735000</v>
      </c>
      <c r="F186" s="75">
        <f t="shared" si="82"/>
        <v>26271000</v>
      </c>
      <c r="G186" s="97">
        <v>23814000</v>
      </c>
      <c r="H186" s="88">
        <v>28576800</v>
      </c>
      <c r="I186" s="90">
        <v>35244720</v>
      </c>
      <c r="J186" s="97">
        <v>4100923</v>
      </c>
      <c r="K186" s="88">
        <v>4315123</v>
      </c>
      <c r="L186" s="90">
        <v>4874422</v>
      </c>
      <c r="M186" s="87">
        <f t="shared" si="83"/>
        <v>15604974.333333334</v>
      </c>
      <c r="N186" s="87">
        <f t="shared" si="84"/>
        <v>18208974.333333332</v>
      </c>
      <c r="O186" s="87">
        <f t="shared" si="85"/>
        <v>22130047.333333332</v>
      </c>
    </row>
    <row r="187" spans="2:15" x14ac:dyDescent="0.25">
      <c r="B187" s="43">
        <v>9</v>
      </c>
      <c r="C187" s="40" t="s">
        <v>186</v>
      </c>
      <c r="D187" s="68">
        <v>16900000</v>
      </c>
      <c r="E187" s="82">
        <f t="shared" si="81"/>
        <v>19435000</v>
      </c>
      <c r="F187" s="75">
        <f t="shared" si="82"/>
        <v>23491000</v>
      </c>
      <c r="G187" s="97">
        <v>18590000</v>
      </c>
      <c r="H187" s="88">
        <v>22308000</v>
      </c>
      <c r="I187" s="90">
        <v>27513200</v>
      </c>
      <c r="J187" s="97">
        <v>4100923</v>
      </c>
      <c r="K187" s="88">
        <v>4315123</v>
      </c>
      <c r="L187" s="90">
        <v>4874422</v>
      </c>
      <c r="M187" s="87">
        <f t="shared" si="83"/>
        <v>13196974.333333334</v>
      </c>
      <c r="N187" s="87">
        <f t="shared" si="84"/>
        <v>15352707.666666666</v>
      </c>
      <c r="O187" s="87">
        <f t="shared" si="85"/>
        <v>18626207.333333332</v>
      </c>
    </row>
    <row r="188" spans="2:15" x14ac:dyDescent="0.25">
      <c r="B188" s="45">
        <v>10</v>
      </c>
      <c r="C188" s="40" t="s">
        <v>187</v>
      </c>
      <c r="D188" s="68">
        <v>18500000</v>
      </c>
      <c r="E188" s="82">
        <f t="shared" si="81"/>
        <v>21275000</v>
      </c>
      <c r="F188" s="75">
        <f t="shared" si="82"/>
        <v>25715000</v>
      </c>
      <c r="G188" s="97">
        <v>22755000</v>
      </c>
      <c r="H188" s="88">
        <v>27306000</v>
      </c>
      <c r="I188" s="90">
        <v>33677400</v>
      </c>
      <c r="J188" s="97">
        <v>4100923</v>
      </c>
      <c r="K188" s="88">
        <v>4315123</v>
      </c>
      <c r="L188" s="90">
        <v>4874422</v>
      </c>
      <c r="M188" s="87">
        <f t="shared" si="83"/>
        <v>15118641</v>
      </c>
      <c r="N188" s="87">
        <f t="shared" si="84"/>
        <v>17632041</v>
      </c>
      <c r="O188" s="87">
        <f t="shared" si="85"/>
        <v>21422274</v>
      </c>
    </row>
    <row r="189" spans="2:15" x14ac:dyDescent="0.25">
      <c r="B189" s="45">
        <v>11</v>
      </c>
      <c r="C189" s="41" t="s">
        <v>188</v>
      </c>
      <c r="D189" s="68">
        <v>12900000</v>
      </c>
      <c r="E189" s="82">
        <f t="shared" si="81"/>
        <v>14834999.999999998</v>
      </c>
      <c r="F189" s="75">
        <f t="shared" si="82"/>
        <v>17931000</v>
      </c>
      <c r="G189" s="97">
        <v>15351000</v>
      </c>
      <c r="H189" s="88">
        <v>18421200</v>
      </c>
      <c r="I189" s="90">
        <v>22719480</v>
      </c>
      <c r="J189" s="97">
        <v>4100923</v>
      </c>
      <c r="K189" s="88">
        <v>4315123</v>
      </c>
      <c r="L189" s="90">
        <v>4874422</v>
      </c>
      <c r="M189" s="87">
        <f t="shared" si="83"/>
        <v>10783974.333333334</v>
      </c>
      <c r="N189" s="87">
        <f t="shared" si="84"/>
        <v>12523774.333333334</v>
      </c>
      <c r="O189" s="87">
        <f t="shared" si="85"/>
        <v>15174967.333333334</v>
      </c>
    </row>
    <row r="190" spans="2:15" x14ac:dyDescent="0.25">
      <c r="B190" s="45">
        <v>12</v>
      </c>
      <c r="C190" s="38" t="s">
        <v>189</v>
      </c>
      <c r="D190" s="68">
        <v>2400000</v>
      </c>
      <c r="E190" s="82">
        <f t="shared" si="81"/>
        <v>2760000</v>
      </c>
      <c r="F190" s="75">
        <f t="shared" si="82"/>
        <v>3335999.9999999995</v>
      </c>
      <c r="G190" s="97">
        <v>2952000</v>
      </c>
      <c r="H190" s="88">
        <v>3542400</v>
      </c>
      <c r="I190" s="90">
        <v>4368960</v>
      </c>
      <c r="J190" s="97">
        <v>4100923</v>
      </c>
      <c r="K190" s="88">
        <v>4315123</v>
      </c>
      <c r="L190" s="90">
        <v>4874422</v>
      </c>
      <c r="M190" s="87">
        <f t="shared" si="83"/>
        <v>3150974.3333333335</v>
      </c>
      <c r="N190" s="87">
        <f t="shared" si="84"/>
        <v>3539174.3333333335</v>
      </c>
      <c r="O190" s="87">
        <f t="shared" si="85"/>
        <v>4193127.3333333335</v>
      </c>
    </row>
    <row r="191" spans="2:15" ht="15.75" thickBot="1" x14ac:dyDescent="0.3">
      <c r="B191" s="44">
        <v>13</v>
      </c>
      <c r="C191" s="40" t="s">
        <v>152</v>
      </c>
      <c r="D191" s="69">
        <v>16800000</v>
      </c>
      <c r="E191" s="83">
        <f t="shared" si="81"/>
        <v>19320000</v>
      </c>
      <c r="F191" s="77">
        <f t="shared" si="82"/>
        <v>23352000</v>
      </c>
      <c r="G191" s="98">
        <v>21840000</v>
      </c>
      <c r="H191" s="88">
        <v>26208000</v>
      </c>
      <c r="I191" s="90">
        <v>32323200</v>
      </c>
      <c r="J191" s="98">
        <v>50420300</v>
      </c>
      <c r="K191" s="88">
        <v>51610300</v>
      </c>
      <c r="L191" s="90">
        <v>52800300</v>
      </c>
      <c r="M191" s="87">
        <f t="shared" si="83"/>
        <v>29686766.666666668</v>
      </c>
      <c r="N191" s="87">
        <f t="shared" si="84"/>
        <v>32379433.333333332</v>
      </c>
      <c r="O191" s="87">
        <f t="shared" si="85"/>
        <v>36158500</v>
      </c>
    </row>
    <row r="192" spans="2:15" ht="15.75" thickBot="1" x14ac:dyDescent="0.3">
      <c r="B192" s="224" t="s">
        <v>190</v>
      </c>
      <c r="C192" s="225"/>
      <c r="D192" s="73"/>
      <c r="E192" s="78"/>
      <c r="F192" s="79"/>
      <c r="G192" s="104"/>
      <c r="H192" s="105"/>
      <c r="I192" s="106"/>
      <c r="J192" s="104"/>
      <c r="K192" s="105"/>
      <c r="L192" s="106"/>
      <c r="M192" s="104"/>
      <c r="N192" s="105"/>
      <c r="O192" s="106"/>
    </row>
    <row r="193" spans="2:15" x14ac:dyDescent="0.25">
      <c r="B193" s="43">
        <v>1</v>
      </c>
      <c r="C193" s="39" t="s">
        <v>178</v>
      </c>
      <c r="D193" s="67">
        <v>35200000</v>
      </c>
      <c r="E193" s="80">
        <f>D193*1.15</f>
        <v>40480000</v>
      </c>
      <c r="F193" s="81">
        <f>D193*1.45</f>
        <v>51040000</v>
      </c>
      <c r="G193" s="96">
        <v>41888000</v>
      </c>
      <c r="H193" s="88">
        <v>50265600</v>
      </c>
      <c r="I193" s="90">
        <v>61994240</v>
      </c>
      <c r="J193" s="96">
        <v>4100923</v>
      </c>
      <c r="K193" s="88">
        <v>4315123</v>
      </c>
      <c r="L193" s="90">
        <v>4874422</v>
      </c>
      <c r="M193" s="87">
        <f t="shared" ref="M193" si="86">AVERAGE(D193,G193,J193)</f>
        <v>27062974.333333332</v>
      </c>
      <c r="N193" s="87">
        <f t="shared" ref="N193" si="87">AVERAGE(E193,H193,K193)</f>
        <v>31686907.666666668</v>
      </c>
      <c r="O193" s="87">
        <f t="shared" ref="O193" si="88">AVERAGE(F193,I193,L193)</f>
        <v>39302887.333333336</v>
      </c>
    </row>
    <row r="194" spans="2:15" x14ac:dyDescent="0.25">
      <c r="B194" s="45">
        <v>2</v>
      </c>
      <c r="C194" s="40" t="s">
        <v>179</v>
      </c>
      <c r="D194" s="68">
        <v>35900000</v>
      </c>
      <c r="E194" s="82">
        <f t="shared" ref="E194:E205" si="89">D194*1.15</f>
        <v>41285000</v>
      </c>
      <c r="F194" s="75">
        <f t="shared" ref="F194:F205" si="90">D194*1.45</f>
        <v>52055000</v>
      </c>
      <c r="G194" s="97">
        <v>44157000</v>
      </c>
      <c r="H194" s="88">
        <v>52988400</v>
      </c>
      <c r="I194" s="90">
        <v>65352360</v>
      </c>
      <c r="J194" s="97">
        <v>4100923</v>
      </c>
      <c r="K194" s="88">
        <v>4315123</v>
      </c>
      <c r="L194" s="90">
        <v>4874422</v>
      </c>
      <c r="M194" s="87">
        <f t="shared" ref="M194:M205" si="91">AVERAGE(D194,G194,J194)</f>
        <v>28052641</v>
      </c>
      <c r="N194" s="87">
        <f t="shared" ref="N194:N205" si="92">AVERAGE(E194,H194,K194)</f>
        <v>32862841</v>
      </c>
      <c r="O194" s="87">
        <f t="shared" ref="O194:O205" si="93">AVERAGE(F194,I194,L194)</f>
        <v>40760594</v>
      </c>
    </row>
    <row r="195" spans="2:15" x14ac:dyDescent="0.25">
      <c r="B195" s="46">
        <v>3</v>
      </c>
      <c r="C195" s="40" t="s">
        <v>180</v>
      </c>
      <c r="D195" s="68">
        <v>26800000</v>
      </c>
      <c r="E195" s="82">
        <f t="shared" si="89"/>
        <v>30819999.999999996</v>
      </c>
      <c r="F195" s="75">
        <f t="shared" si="90"/>
        <v>38860000</v>
      </c>
      <c r="G195" s="97">
        <v>29480000.000000004</v>
      </c>
      <c r="H195" s="88">
        <v>35376000</v>
      </c>
      <c r="I195" s="90">
        <v>43630400.000000007</v>
      </c>
      <c r="J195" s="97">
        <v>4100923</v>
      </c>
      <c r="K195" s="88">
        <v>4315123</v>
      </c>
      <c r="L195" s="90">
        <v>4874422</v>
      </c>
      <c r="M195" s="87">
        <f t="shared" si="91"/>
        <v>20126974.333333332</v>
      </c>
      <c r="N195" s="87">
        <f t="shared" si="92"/>
        <v>23503707.666666668</v>
      </c>
      <c r="O195" s="87">
        <f t="shared" si="93"/>
        <v>29121607.333333332</v>
      </c>
    </row>
    <row r="196" spans="2:15" x14ac:dyDescent="0.25">
      <c r="B196" s="43">
        <v>4</v>
      </c>
      <c r="C196" s="41" t="s">
        <v>181</v>
      </c>
      <c r="D196" s="68">
        <v>27200000</v>
      </c>
      <c r="E196" s="82">
        <f t="shared" si="89"/>
        <v>31279999.999999996</v>
      </c>
      <c r="F196" s="75">
        <f t="shared" si="90"/>
        <v>39440000</v>
      </c>
      <c r="G196" s="97">
        <v>29920000.000000004</v>
      </c>
      <c r="H196" s="88">
        <v>35904000</v>
      </c>
      <c r="I196" s="90">
        <v>44281600.000000007</v>
      </c>
      <c r="J196" s="97">
        <v>4100923</v>
      </c>
      <c r="K196" s="88">
        <v>4315123</v>
      </c>
      <c r="L196" s="90">
        <v>4874422</v>
      </c>
      <c r="M196" s="87">
        <f t="shared" si="91"/>
        <v>20406974.333333332</v>
      </c>
      <c r="N196" s="87">
        <f t="shared" si="92"/>
        <v>23833041</v>
      </c>
      <c r="O196" s="87">
        <f t="shared" si="93"/>
        <v>29532007.333333332</v>
      </c>
    </row>
    <row r="197" spans="2:15" x14ac:dyDescent="0.25">
      <c r="B197" s="45">
        <v>5</v>
      </c>
      <c r="C197" s="42" t="s">
        <v>182</v>
      </c>
      <c r="D197" s="68">
        <v>27900000</v>
      </c>
      <c r="E197" s="82">
        <f t="shared" si="89"/>
        <v>32084999.999999996</v>
      </c>
      <c r="F197" s="75">
        <f t="shared" si="90"/>
        <v>40455000</v>
      </c>
      <c r="G197" s="97">
        <v>30690000.000000004</v>
      </c>
      <c r="H197" s="88">
        <v>36828000</v>
      </c>
      <c r="I197" s="90">
        <v>45421200.000000007</v>
      </c>
      <c r="J197" s="97">
        <v>4100923</v>
      </c>
      <c r="K197" s="88">
        <v>4315123</v>
      </c>
      <c r="L197" s="90">
        <v>4874422</v>
      </c>
      <c r="M197" s="87">
        <f t="shared" si="91"/>
        <v>20896974.333333332</v>
      </c>
      <c r="N197" s="87">
        <f t="shared" si="92"/>
        <v>24409374.333333332</v>
      </c>
      <c r="O197" s="87">
        <f t="shared" si="93"/>
        <v>30250207.333333332</v>
      </c>
    </row>
    <row r="198" spans="2:15" x14ac:dyDescent="0.25">
      <c r="B198" s="46">
        <v>6</v>
      </c>
      <c r="C198" s="41" t="s">
        <v>183</v>
      </c>
      <c r="D198" s="68">
        <v>24200000</v>
      </c>
      <c r="E198" s="82">
        <f t="shared" si="89"/>
        <v>27829999.999999996</v>
      </c>
      <c r="F198" s="75">
        <f t="shared" si="90"/>
        <v>35090000</v>
      </c>
      <c r="G198" s="97">
        <v>28798000</v>
      </c>
      <c r="H198" s="88">
        <v>34557600</v>
      </c>
      <c r="I198" s="90">
        <v>42621040</v>
      </c>
      <c r="J198" s="97">
        <v>4100923</v>
      </c>
      <c r="K198" s="88">
        <v>4315123</v>
      </c>
      <c r="L198" s="90">
        <v>4874422</v>
      </c>
      <c r="M198" s="87">
        <f t="shared" si="91"/>
        <v>19032974.333333332</v>
      </c>
      <c r="N198" s="87">
        <f t="shared" si="92"/>
        <v>22234241</v>
      </c>
      <c r="O198" s="87">
        <f t="shared" si="93"/>
        <v>27528487.333333332</v>
      </c>
    </row>
    <row r="199" spans="2:15" x14ac:dyDescent="0.25">
      <c r="B199" s="47">
        <v>7</v>
      </c>
      <c r="C199" s="41" t="s">
        <v>184</v>
      </c>
      <c r="D199" s="68">
        <v>32000000</v>
      </c>
      <c r="E199" s="82">
        <f t="shared" si="89"/>
        <v>36800000</v>
      </c>
      <c r="F199" s="75">
        <f t="shared" si="90"/>
        <v>46400000</v>
      </c>
      <c r="G199" s="97">
        <v>40320000</v>
      </c>
      <c r="H199" s="88">
        <v>48384000</v>
      </c>
      <c r="I199" s="90">
        <v>59673600</v>
      </c>
      <c r="J199" s="97">
        <v>4100923</v>
      </c>
      <c r="K199" s="88">
        <v>4315123</v>
      </c>
      <c r="L199" s="90">
        <v>4874422</v>
      </c>
      <c r="M199" s="87">
        <f t="shared" si="91"/>
        <v>25473641</v>
      </c>
      <c r="N199" s="87">
        <f t="shared" si="92"/>
        <v>29833041</v>
      </c>
      <c r="O199" s="87">
        <f t="shared" si="93"/>
        <v>36982674</v>
      </c>
    </row>
    <row r="200" spans="2:15" x14ac:dyDescent="0.25">
      <c r="B200" s="46">
        <v>8</v>
      </c>
      <c r="C200" s="42" t="s">
        <v>185</v>
      </c>
      <c r="D200" s="68">
        <v>24900000</v>
      </c>
      <c r="E200" s="82">
        <f t="shared" si="89"/>
        <v>28634999.999999996</v>
      </c>
      <c r="F200" s="75">
        <f t="shared" si="90"/>
        <v>36105000</v>
      </c>
      <c r="G200" s="97">
        <v>31374000</v>
      </c>
      <c r="H200" s="88">
        <v>37648800</v>
      </c>
      <c r="I200" s="90">
        <v>46433520</v>
      </c>
      <c r="J200" s="97">
        <v>4100923</v>
      </c>
      <c r="K200" s="88">
        <v>4315123</v>
      </c>
      <c r="L200" s="90">
        <v>4874422</v>
      </c>
      <c r="M200" s="87">
        <f t="shared" si="91"/>
        <v>20124974.333333332</v>
      </c>
      <c r="N200" s="87">
        <f t="shared" si="92"/>
        <v>23532974.333333332</v>
      </c>
      <c r="O200" s="87">
        <f t="shared" si="93"/>
        <v>29137647.333333332</v>
      </c>
    </row>
    <row r="201" spans="2:15" x14ac:dyDescent="0.25">
      <c r="B201" s="43">
        <v>9</v>
      </c>
      <c r="C201" s="40" t="s">
        <v>186</v>
      </c>
      <c r="D201" s="68">
        <v>26300000</v>
      </c>
      <c r="E201" s="82">
        <f t="shared" si="89"/>
        <v>30244999.999999996</v>
      </c>
      <c r="F201" s="75">
        <f t="shared" si="90"/>
        <v>38135000</v>
      </c>
      <c r="G201" s="97">
        <v>28930000.000000004</v>
      </c>
      <c r="H201" s="88">
        <v>34716000</v>
      </c>
      <c r="I201" s="90">
        <v>42816400.000000007</v>
      </c>
      <c r="J201" s="97">
        <v>4100923</v>
      </c>
      <c r="K201" s="88">
        <v>4315123</v>
      </c>
      <c r="L201" s="90">
        <v>4874422</v>
      </c>
      <c r="M201" s="87">
        <f t="shared" si="91"/>
        <v>19776974.333333332</v>
      </c>
      <c r="N201" s="87">
        <f t="shared" si="92"/>
        <v>23092041</v>
      </c>
      <c r="O201" s="87">
        <f t="shared" si="93"/>
        <v>28608607.333333332</v>
      </c>
    </row>
    <row r="202" spans="2:15" x14ac:dyDescent="0.25">
      <c r="B202" s="45">
        <v>10</v>
      </c>
      <c r="C202" s="40" t="s">
        <v>187</v>
      </c>
      <c r="D202" s="68">
        <v>23800000</v>
      </c>
      <c r="E202" s="82">
        <f t="shared" si="89"/>
        <v>27369999.999999996</v>
      </c>
      <c r="F202" s="75">
        <f t="shared" si="90"/>
        <v>34510000</v>
      </c>
      <c r="G202" s="97">
        <v>29274000</v>
      </c>
      <c r="H202" s="88">
        <v>35128800</v>
      </c>
      <c r="I202" s="90">
        <v>43325520</v>
      </c>
      <c r="J202" s="97">
        <v>4100923</v>
      </c>
      <c r="K202" s="88">
        <v>4315123</v>
      </c>
      <c r="L202" s="90">
        <v>4874422</v>
      </c>
      <c r="M202" s="87">
        <f t="shared" si="91"/>
        <v>19058307.666666668</v>
      </c>
      <c r="N202" s="87">
        <f t="shared" si="92"/>
        <v>22271307.666666668</v>
      </c>
      <c r="O202" s="87">
        <f t="shared" si="93"/>
        <v>27569980.666666668</v>
      </c>
    </row>
    <row r="203" spans="2:15" x14ac:dyDescent="0.25">
      <c r="B203" s="45">
        <v>11</v>
      </c>
      <c r="C203" s="41" t="s">
        <v>188</v>
      </c>
      <c r="D203" s="68">
        <v>18900000</v>
      </c>
      <c r="E203" s="82">
        <f t="shared" si="89"/>
        <v>21735000</v>
      </c>
      <c r="F203" s="75">
        <f t="shared" si="90"/>
        <v>27405000</v>
      </c>
      <c r="G203" s="97">
        <v>22491000</v>
      </c>
      <c r="H203" s="88">
        <v>26989200</v>
      </c>
      <c r="I203" s="90">
        <v>33286680</v>
      </c>
      <c r="J203" s="97">
        <v>4100923</v>
      </c>
      <c r="K203" s="88">
        <v>4315123</v>
      </c>
      <c r="L203" s="90">
        <v>4874422</v>
      </c>
      <c r="M203" s="87">
        <f t="shared" si="91"/>
        <v>15163974.333333334</v>
      </c>
      <c r="N203" s="87">
        <f t="shared" si="92"/>
        <v>17679774.333333332</v>
      </c>
      <c r="O203" s="87">
        <f t="shared" si="93"/>
        <v>21855367.333333332</v>
      </c>
    </row>
    <row r="204" spans="2:15" x14ac:dyDescent="0.25">
      <c r="B204" s="45">
        <v>12</v>
      </c>
      <c r="C204" s="38" t="s">
        <v>189</v>
      </c>
      <c r="D204" s="68">
        <v>36000000</v>
      </c>
      <c r="E204" s="82">
        <f t="shared" si="89"/>
        <v>41400000</v>
      </c>
      <c r="F204" s="75">
        <f t="shared" si="90"/>
        <v>52200000</v>
      </c>
      <c r="G204" s="97">
        <v>44280000</v>
      </c>
      <c r="H204" s="88">
        <v>53136000</v>
      </c>
      <c r="I204" s="90">
        <v>65534400</v>
      </c>
      <c r="J204" s="97">
        <v>4100923</v>
      </c>
      <c r="K204" s="88">
        <v>4315123</v>
      </c>
      <c r="L204" s="90">
        <v>4874422</v>
      </c>
      <c r="M204" s="87">
        <f t="shared" si="91"/>
        <v>28126974.333333332</v>
      </c>
      <c r="N204" s="87">
        <f t="shared" si="92"/>
        <v>32950374.333333332</v>
      </c>
      <c r="O204" s="87">
        <f t="shared" si="93"/>
        <v>40869607.333333336</v>
      </c>
    </row>
    <row r="205" spans="2:15" ht="15.75" thickBot="1" x14ac:dyDescent="0.3">
      <c r="B205" s="44">
        <v>13</v>
      </c>
      <c r="C205" s="40" t="s">
        <v>152</v>
      </c>
      <c r="D205" s="119">
        <v>34000000</v>
      </c>
      <c r="E205" s="120">
        <f t="shared" si="89"/>
        <v>39100000</v>
      </c>
      <c r="F205" s="121">
        <f t="shared" si="90"/>
        <v>49300000</v>
      </c>
      <c r="G205" s="122">
        <v>44200000</v>
      </c>
      <c r="H205" s="102">
        <v>53040000</v>
      </c>
      <c r="I205" s="103">
        <v>65416000</v>
      </c>
      <c r="J205" s="122">
        <v>50420300</v>
      </c>
      <c r="K205" s="102">
        <v>51610300</v>
      </c>
      <c r="L205" s="103">
        <v>52800300</v>
      </c>
      <c r="M205" s="87">
        <f t="shared" si="91"/>
        <v>42873433.333333336</v>
      </c>
      <c r="N205" s="87">
        <f t="shared" si="92"/>
        <v>47916766.666666664</v>
      </c>
      <c r="O205" s="87">
        <f t="shared" si="93"/>
        <v>55838766.666666664</v>
      </c>
    </row>
    <row r="206" spans="2:15" ht="15.75" thickBot="1" x14ac:dyDescent="0.3">
      <c r="B206" s="51"/>
      <c r="C206" s="118" t="s">
        <v>196</v>
      </c>
      <c r="D206" s="123" t="s">
        <v>200</v>
      </c>
      <c r="E206" s="124">
        <f t="shared" ref="E206:L206" si="94">SUM(E15:E205)</f>
        <v>1000920280</v>
      </c>
      <c r="F206" s="125">
        <f t="shared" si="94"/>
        <v>1246027170</v>
      </c>
      <c r="G206" s="125">
        <f t="shared" si="94"/>
        <v>1052614310</v>
      </c>
      <c r="H206" s="124">
        <f t="shared" si="94"/>
        <v>1263137172</v>
      </c>
      <c r="I206" s="126">
        <f t="shared" si="94"/>
        <v>1557869178.8</v>
      </c>
      <c r="J206" s="126">
        <f t="shared" si="94"/>
        <v>490947902.67000002</v>
      </c>
      <c r="K206" s="126">
        <f t="shared" si="94"/>
        <v>620995079</v>
      </c>
      <c r="L206" s="126">
        <f t="shared" si="94"/>
        <v>711843992.74999988</v>
      </c>
      <c r="M206" s="126">
        <f t="shared" ref="M206:O206" si="95">SUM(M15:M205)</f>
        <v>805211404.22333336</v>
      </c>
      <c r="N206" s="126">
        <f t="shared" si="95"/>
        <v>961684177.00000012</v>
      </c>
      <c r="O206" s="126">
        <f t="shared" si="95"/>
        <v>1171913447.1833339</v>
      </c>
    </row>
    <row r="207" spans="2:15" x14ac:dyDescent="0.25">
      <c r="B207" s="51"/>
      <c r="J207" s="34"/>
      <c r="K207" s="34"/>
      <c r="L207" s="34"/>
      <c r="M207" s="34"/>
      <c r="N207" s="34"/>
      <c r="O207" s="34"/>
    </row>
    <row r="208" spans="2:15" x14ac:dyDescent="0.25">
      <c r="B208" s="34"/>
    </row>
    <row r="209" spans="2:11" x14ac:dyDescent="0.25">
      <c r="B209" s="34"/>
      <c r="K209" s="148"/>
    </row>
    <row r="210" spans="2:11" x14ac:dyDescent="0.25">
      <c r="B210" s="34"/>
    </row>
    <row r="211" spans="2:11" x14ac:dyDescent="0.25">
      <c r="B211" s="34"/>
    </row>
    <row r="212" spans="2:11" x14ac:dyDescent="0.25">
      <c r="B212" s="34"/>
    </row>
    <row r="213" spans="2:11" x14ac:dyDescent="0.25">
      <c r="B213" s="34"/>
    </row>
    <row r="214" spans="2:11" x14ac:dyDescent="0.25">
      <c r="B214" s="34"/>
    </row>
    <row r="215" spans="2:11" ht="115.5" customHeight="1" x14ac:dyDescent="0.25">
      <c r="B215" s="34"/>
    </row>
  </sheetData>
  <mergeCells count="22">
    <mergeCell ref="B84:C84"/>
    <mergeCell ref="J13:L13"/>
    <mergeCell ref="M13:O13"/>
    <mergeCell ref="B12:O12"/>
    <mergeCell ref="D13:F13"/>
    <mergeCell ref="G13:I13"/>
    <mergeCell ref="B178:C178"/>
    <mergeCell ref="B192:C192"/>
    <mergeCell ref="B14:C14"/>
    <mergeCell ref="D4:I6"/>
    <mergeCell ref="E8:H8"/>
    <mergeCell ref="E9:H9"/>
    <mergeCell ref="E10:H10"/>
    <mergeCell ref="B98:C98"/>
    <mergeCell ref="B114:C114"/>
    <mergeCell ref="B130:C130"/>
    <mergeCell ref="B146:C146"/>
    <mergeCell ref="B162:C162"/>
    <mergeCell ref="B28:C28"/>
    <mergeCell ref="B42:C42"/>
    <mergeCell ref="B56:C56"/>
    <mergeCell ref="B70:C7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Nidia Arabely Lopez Novoa</dc:creator>
  <cp:lastModifiedBy>Nidia Arabely Lopez Novoa</cp:lastModifiedBy>
  <cp:lastPrinted>2026-07-10T16:05:42Z</cp:lastPrinted>
  <dcterms:created xsi:type="dcterms:W3CDTF">2026-03-27T00:24:47Z</dcterms:created>
  <dcterms:modified xsi:type="dcterms:W3CDTF">2026-07-27T14:25:12Z</dcterms:modified>
</cp:coreProperties>
</file>