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D:\BACKUP\usr\nymoreno\Desktop\ARCHIVOS GESTION CONTRACTUAL\G.C. 2026\PROCESOS DE SELECCION 2026\FGN-RNO-MC-0030-2026 MANT. SIST. HIDRAULICOS\"/>
    </mc:Choice>
  </mc:AlternateContent>
  <xr:revisionPtr revIDLastSave="0" documentId="8_{B3C02B79-70B8-4A72-A3E4-59B1A76B986E}" xr6:coauthVersionLast="47" xr6:coauthVersionMax="47" xr10:uidLastSave="{00000000-0000-0000-0000-000000000000}"/>
  <bookViews>
    <workbookView xWindow="-120" yWindow="-120" windowWidth="29040" windowHeight="15720" activeTab="3" xr2:uid="{00000000-000D-0000-FFFF-FFFF00000000}"/>
  </bookViews>
  <sheets>
    <sheet name="ANEXO 1 - COTIZACIONES" sheetId="18" r:id="rId1"/>
    <sheet name="ANEXO 2 - HISTORICOS" sheetId="16" r:id="rId2"/>
    <sheet name="ANEXO 3 - PROY COSTOS" sheetId="19" r:id="rId3"/>
    <sheet name="ANEXO 4 - EST SECTOR" sheetId="17" r:id="rId4"/>
  </sheets>
  <definedNames>
    <definedName name="_xlnm._FilterDatabase" localSheetId="0" hidden="1">'ANEXO 1 - COTIZACIONES'!$A$8:$U$8</definedName>
    <definedName name="_xlnm._FilterDatabase" localSheetId="1" hidden="1">'ANEXO 2 - HISTORICOS'!$B$8:$M$8</definedName>
    <definedName name="_xlnm._FilterDatabase" localSheetId="2" hidden="1">'ANEXO 3 - PROY COSTOS'!#REF!</definedName>
    <definedName name="_xlnm._FilterDatabase" localSheetId="3" hidden="1">'ANEXO 4 - EST SECTOR'!#REF!</definedName>
    <definedName name="_xlnm.Print_Area" localSheetId="0">'ANEXO 1 - COTIZACIONES'!$A$1:$X$8</definedName>
    <definedName name="_xlnm.Print_Area" localSheetId="1">'ANEXO 2 - HISTORICOS'!$B$1:$P$8</definedName>
    <definedName name="_xlnm.Print_Area" localSheetId="2">'ANEXO 3 - PROY COSTOS'!$B$1:$O$5</definedName>
    <definedName name="_xlnm.Print_Area" localSheetId="3">'ANEXO 4 - EST SECTOR'!$B$1:$K$5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 i="19" l="1"/>
  <c r="O8" i="18"/>
  <c r="S8" i="18" s="1"/>
  <c r="U8" i="18" s="1"/>
  <c r="V8" i="18" s="1"/>
  <c r="W8" i="18" s="1"/>
  <c r="X8" i="18" s="1"/>
  <c r="P8" i="18"/>
  <c r="Q8" i="18"/>
  <c r="O9" i="18"/>
  <c r="P9" i="18"/>
  <c r="Q9" i="18"/>
  <c r="O10" i="18"/>
  <c r="P10" i="18"/>
  <c r="Q10" i="18"/>
  <c r="U10" i="18"/>
  <c r="V10" i="18" s="1"/>
  <c r="W10" i="18" s="1"/>
  <c r="X10" i="18" s="1"/>
  <c r="O11" i="18"/>
  <c r="P11" i="18"/>
  <c r="U11" i="18" s="1"/>
  <c r="V11" i="18" s="1"/>
  <c r="W11" i="18" s="1"/>
  <c r="X11" i="18" s="1"/>
  <c r="Q11" i="18"/>
  <c r="R11" i="18"/>
  <c r="S11" i="18"/>
  <c r="O13" i="18"/>
  <c r="P13" i="18"/>
  <c r="Q13" i="18"/>
  <c r="O15" i="18"/>
  <c r="P15" i="18"/>
  <c r="Q15" i="18"/>
  <c r="O16" i="18"/>
  <c r="P16" i="18"/>
  <c r="Q16" i="18"/>
  <c r="R16" i="18"/>
  <c r="S16" i="18"/>
  <c r="U16" i="18" s="1"/>
  <c r="V16" i="18" s="1"/>
  <c r="W16" i="18" s="1"/>
  <c r="X16" i="18" s="1"/>
  <c r="O17" i="18"/>
  <c r="P17" i="18"/>
  <c r="Q17" i="18"/>
  <c r="R17" i="18"/>
  <c r="O19" i="18"/>
  <c r="P19" i="18"/>
  <c r="Q19" i="18"/>
  <c r="S19" i="18"/>
  <c r="U19" i="18" s="1"/>
  <c r="V19" i="18" s="1"/>
  <c r="W19" i="18" s="1"/>
  <c r="X19" i="18" s="1"/>
  <c r="C19" i="17"/>
  <c r="C15" i="17"/>
  <c r="C16" i="17"/>
  <c r="C17" i="17"/>
  <c r="C13" i="17"/>
  <c r="C8" i="17"/>
  <c r="C9" i="17"/>
  <c r="C10" i="17"/>
  <c r="C11" i="17"/>
  <c r="C19" i="19"/>
  <c r="C15" i="19"/>
  <c r="C16" i="19"/>
  <c r="C17" i="19"/>
  <c r="C13" i="19"/>
  <c r="C8" i="19"/>
  <c r="C9" i="19"/>
  <c r="C10" i="19"/>
  <c r="C11" i="19"/>
  <c r="C19" i="16"/>
  <c r="C15" i="16"/>
  <c r="C16" i="16"/>
  <c r="C17" i="16"/>
  <c r="C13" i="16"/>
  <c r="C8" i="16"/>
  <c r="C9" i="16"/>
  <c r="C10" i="16"/>
  <c r="C11" i="16"/>
  <c r="K20" i="18"/>
  <c r="M20" i="18"/>
  <c r="I20" i="18"/>
  <c r="E2" i="17"/>
  <c r="E2" i="19"/>
  <c r="E2" i="16"/>
  <c r="E8" i="17"/>
  <c r="F8" i="17"/>
  <c r="E9" i="17"/>
  <c r="F9" i="17"/>
  <c r="E10" i="17"/>
  <c r="F10" i="17"/>
  <c r="E11" i="17"/>
  <c r="F11" i="17"/>
  <c r="E13" i="17"/>
  <c r="F13" i="17"/>
  <c r="E15" i="17"/>
  <c r="F15" i="17"/>
  <c r="E16" i="17"/>
  <c r="F16" i="17"/>
  <c r="E17" i="17"/>
  <c r="F17" i="17"/>
  <c r="E19" i="17"/>
  <c r="F19" i="17"/>
  <c r="D20" i="17"/>
  <c r="D12" i="17"/>
  <c r="D13" i="17"/>
  <c r="D14" i="17"/>
  <c r="D15" i="17"/>
  <c r="D16" i="17"/>
  <c r="D17" i="17"/>
  <c r="D18" i="17"/>
  <c r="D19" i="17"/>
  <c r="D7" i="17"/>
  <c r="D8" i="17"/>
  <c r="D9" i="17"/>
  <c r="D10" i="17"/>
  <c r="D11" i="17"/>
  <c r="D6" i="17"/>
  <c r="E13" i="19"/>
  <c r="F13" i="19"/>
  <c r="E15" i="19"/>
  <c r="F15" i="19"/>
  <c r="E16" i="19"/>
  <c r="F16" i="19"/>
  <c r="E17" i="19"/>
  <c r="F17" i="19"/>
  <c r="F19" i="19"/>
  <c r="E19" i="19"/>
  <c r="D19" i="19"/>
  <c r="D18" i="19"/>
  <c r="D16" i="19"/>
  <c r="D17" i="19"/>
  <c r="D15" i="19"/>
  <c r="D14" i="19"/>
  <c r="D13" i="19"/>
  <c r="D12" i="19"/>
  <c r="D9" i="19"/>
  <c r="E9" i="19"/>
  <c r="F9" i="19"/>
  <c r="D10" i="19"/>
  <c r="E10" i="19"/>
  <c r="F10" i="19"/>
  <c r="D11" i="19"/>
  <c r="E11" i="19"/>
  <c r="F11" i="19"/>
  <c r="E8" i="19"/>
  <c r="F8" i="19"/>
  <c r="D8" i="19"/>
  <c r="D7" i="19"/>
  <c r="D6" i="19"/>
  <c r="F8" i="16"/>
  <c r="F9" i="16"/>
  <c r="F10" i="16"/>
  <c r="F11" i="16"/>
  <c r="F13" i="16"/>
  <c r="F15" i="16"/>
  <c r="F16" i="16"/>
  <c r="F17" i="16"/>
  <c r="F19" i="16"/>
  <c r="E19" i="16"/>
  <c r="E15" i="16"/>
  <c r="E16" i="16"/>
  <c r="E17" i="16"/>
  <c r="E13" i="16"/>
  <c r="E8" i="16"/>
  <c r="E9" i="16"/>
  <c r="E10" i="16"/>
  <c r="E11" i="16"/>
  <c r="D20" i="16"/>
  <c r="D12" i="16"/>
  <c r="D13" i="16"/>
  <c r="D14" i="16"/>
  <c r="D15" i="16"/>
  <c r="D16" i="16"/>
  <c r="D17" i="16"/>
  <c r="D18" i="16"/>
  <c r="D19" i="16"/>
  <c r="D7" i="16"/>
  <c r="D8" i="16"/>
  <c r="D9" i="16"/>
  <c r="D10" i="16"/>
  <c r="D11" i="16"/>
  <c r="D6" i="16"/>
  <c r="J13" i="16"/>
  <c r="M13" i="16" s="1"/>
  <c r="N13" i="16" s="1"/>
  <c r="O13" i="16" s="1"/>
  <c r="J15" i="16"/>
  <c r="M15" i="16" s="1"/>
  <c r="N15" i="16" s="1"/>
  <c r="O15" i="16" s="1"/>
  <c r="J16" i="16"/>
  <c r="M16" i="16" s="1"/>
  <c r="N16" i="16" s="1"/>
  <c r="O16" i="16" s="1"/>
  <c r="J17" i="16"/>
  <c r="M17" i="16" s="1"/>
  <c r="N17" i="16" s="1"/>
  <c r="O17" i="16" s="1"/>
  <c r="J19" i="16"/>
  <c r="M19" i="16" s="1"/>
  <c r="N19" i="16" s="1"/>
  <c r="O19" i="16" s="1"/>
  <c r="J9" i="16"/>
  <c r="M9" i="16" s="1"/>
  <c r="N9" i="16" s="1"/>
  <c r="O9" i="16" s="1"/>
  <c r="J10" i="16"/>
  <c r="M10" i="16" s="1"/>
  <c r="N10" i="16" s="1"/>
  <c r="O10" i="16" s="1"/>
  <c r="J11" i="16"/>
  <c r="M11" i="16" s="1"/>
  <c r="N11" i="16" s="1"/>
  <c r="O11" i="16" s="1"/>
  <c r="S9" i="18" l="1"/>
  <c r="U9" i="18" s="1"/>
  <c r="V9" i="18" s="1"/>
  <c r="W9" i="18" s="1"/>
  <c r="X9" i="18" s="1"/>
  <c r="R15" i="18"/>
  <c r="R13" i="18"/>
  <c r="R8" i="18"/>
  <c r="S17" i="18"/>
  <c r="U17" i="18" s="1"/>
  <c r="V17" i="18" s="1"/>
  <c r="W17" i="18" s="1"/>
  <c r="X17" i="18" s="1"/>
  <c r="S15" i="18"/>
  <c r="U15" i="18" s="1"/>
  <c r="V15" i="18" s="1"/>
  <c r="W15" i="18" s="1"/>
  <c r="X15" i="18" s="1"/>
  <c r="R19" i="18"/>
  <c r="R10" i="18"/>
  <c r="R9" i="18"/>
  <c r="S13" i="18"/>
  <c r="U13" i="18" s="1"/>
  <c r="V13" i="18" s="1"/>
  <c r="W13" i="18" s="1"/>
  <c r="X13" i="18" s="1"/>
  <c r="S10" i="18"/>
  <c r="P16" i="16"/>
  <c r="J16" i="19"/>
  <c r="P9" i="16"/>
  <c r="J9" i="19"/>
  <c r="P17" i="16"/>
  <c r="P15" i="16"/>
  <c r="P19" i="16"/>
  <c r="P13" i="16"/>
  <c r="J13" i="19"/>
  <c r="J15" i="19"/>
  <c r="J11" i="19"/>
  <c r="J19" i="19"/>
  <c r="J10" i="19"/>
  <c r="J17" i="19"/>
  <c r="P10" i="16"/>
  <c r="P11" i="16"/>
  <c r="J8" i="16"/>
  <c r="H17" i="19" l="1"/>
  <c r="L17" i="19" s="1"/>
  <c r="H15" i="19"/>
  <c r="L15" i="19" s="1"/>
  <c r="H16" i="19"/>
  <c r="L16" i="19" s="1"/>
  <c r="M15" i="19" l="1"/>
  <c r="N15" i="19" s="1"/>
  <c r="O15" i="19" s="1"/>
  <c r="H15" i="17"/>
  <c r="I15" i="17" s="1"/>
  <c r="J15" i="17" s="1"/>
  <c r="K15" i="17" s="1"/>
  <c r="M16" i="19"/>
  <c r="N16" i="19" s="1"/>
  <c r="O16" i="19" s="1"/>
  <c r="H16" i="17"/>
  <c r="I16" i="17" s="1"/>
  <c r="J16" i="17" s="1"/>
  <c r="K16" i="17" s="1"/>
  <c r="M17" i="19"/>
  <c r="N17" i="19" s="1"/>
  <c r="O17" i="19" s="1"/>
  <c r="H17" i="17"/>
  <c r="I17" i="17" s="1"/>
  <c r="J17" i="17" s="1"/>
  <c r="K17" i="17" s="1"/>
  <c r="Q20" i="18"/>
  <c r="P20" i="18"/>
  <c r="O20" i="18"/>
  <c r="R20" i="18" l="1"/>
  <c r="S20" i="18"/>
  <c r="H13" i="19" l="1"/>
  <c r="L13" i="19" s="1"/>
  <c r="M13" i="19" l="1"/>
  <c r="N13" i="19" s="1"/>
  <c r="O13" i="19" s="1"/>
  <c r="H13" i="17"/>
  <c r="I13" i="17" s="1"/>
  <c r="J13" i="17" s="1"/>
  <c r="K13" i="17" s="1"/>
  <c r="H9" i="19" l="1"/>
  <c r="L9" i="19" s="1"/>
  <c r="U20" i="18"/>
  <c r="M9" i="19" l="1"/>
  <c r="N9" i="19" s="1"/>
  <c r="O9" i="19" s="1"/>
  <c r="H9" i="17"/>
  <c r="I9" i="17" s="1"/>
  <c r="J9" i="17" s="1"/>
  <c r="K9" i="17" s="1"/>
  <c r="V20" i="18"/>
  <c r="H11" i="19"/>
  <c r="L11" i="19" s="1"/>
  <c r="H19" i="19"/>
  <c r="L19" i="19" s="1"/>
  <c r="H8" i="19"/>
  <c r="H10" i="19"/>
  <c r="L10" i="19" s="1"/>
  <c r="M11" i="19" l="1"/>
  <c r="N11" i="19" s="1"/>
  <c r="O11" i="19" s="1"/>
  <c r="H11" i="17"/>
  <c r="I11" i="17" s="1"/>
  <c r="J11" i="17" s="1"/>
  <c r="K11" i="17" s="1"/>
  <c r="M10" i="19"/>
  <c r="N10" i="19" s="1"/>
  <c r="O10" i="19" s="1"/>
  <c r="H10" i="17"/>
  <c r="I10" i="17" s="1"/>
  <c r="J10" i="17" s="1"/>
  <c r="K10" i="17" s="1"/>
  <c r="M19" i="19"/>
  <c r="N19" i="19" s="1"/>
  <c r="O19" i="19" s="1"/>
  <c r="H19" i="17"/>
  <c r="I19" i="17" s="1"/>
  <c r="J19" i="17" s="1"/>
  <c r="K19" i="17" s="1"/>
  <c r="W20" i="18" l="1"/>
  <c r="X20" i="18"/>
  <c r="M8" i="16"/>
  <c r="N8" i="16" l="1"/>
  <c r="O8" i="16" s="1"/>
  <c r="P8" i="16" s="1"/>
  <c r="P20" i="16" s="1"/>
  <c r="J8" i="19"/>
  <c r="L8" i="19" s="1"/>
  <c r="M8" i="19" l="1"/>
  <c r="N8" i="19" s="1"/>
  <c r="O8" i="19" s="1"/>
  <c r="O20" i="19" s="1"/>
  <c r="H8" i="17"/>
  <c r="I8" i="17" s="1"/>
  <c r="J8" i="17" s="1"/>
  <c r="K8" i="17" s="1"/>
  <c r="K20" i="17" s="1"/>
</calcChain>
</file>

<file path=xl/sharedStrings.xml><?xml version="1.0" encoding="utf-8"?>
<sst xmlns="http://schemas.openxmlformats.org/spreadsheetml/2006/main" count="118" uniqueCount="58">
  <si>
    <t>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t>
  </si>
  <si>
    <t>NECESIDAD</t>
  </si>
  <si>
    <t>EMPRESA 1
FIRE LION ENGINEERING S.A.S.</t>
  </si>
  <si>
    <t>EMPRESA 2
INSUCOMA SAS</t>
  </si>
  <si>
    <t>EMPRESA 3
SOLUINTEC R&amp;N SAS</t>
  </si>
  <si>
    <t xml:space="preserve">VALOR COTIZACIÓN HÁBIL MÁS BAJA                                                                                                    </t>
  </si>
  <si>
    <t xml:space="preserve">PROMEDIO                                                                                </t>
  </si>
  <si>
    <t xml:space="preserve">VALOR COTIZACIÓN  HÁBIL MÁS ALTA                                                                                                   </t>
  </si>
  <si>
    <t>PORCENTAJE DIFERENCIAL (BAJA/PROMEDIO)</t>
  </si>
  <si>
    <t>MEDIA ARITMETICA BAJA</t>
  </si>
  <si>
    <t>ANALISIS DE COTIZACIONES</t>
  </si>
  <si>
    <t>ÍTEM</t>
  </si>
  <si>
    <t>DESCRIPCION</t>
  </si>
  <si>
    <t>UNIDAD DE MEDIDA</t>
  </si>
  <si>
    <t>CANTIDAD</t>
  </si>
  <si>
    <t>RUTINAS</t>
  </si>
  <si>
    <t>VALOR UNITARIO
SIN IVA</t>
  </si>
  <si>
    <t>VALOR UNITARIO SIN IVA</t>
  </si>
  <si>
    <t>40% &gt; / &lt;</t>
  </si>
  <si>
    <t>VALOR IVA</t>
  </si>
  <si>
    <t>VALOR UNITARIO
INCLUIDO IVA</t>
  </si>
  <si>
    <t>VALOR TOTAL
INCLUIDO IVA</t>
  </si>
  <si>
    <t xml:space="preserve"> </t>
  </si>
  <si>
    <t>GRUPO 1</t>
  </si>
  <si>
    <t>SANTANDER</t>
  </si>
  <si>
    <t>BUCARAMANGA (Edificio sede Principal)</t>
  </si>
  <si>
    <t>Mantenimiento Sistema de presión constante</t>
  </si>
  <si>
    <t>UND</t>
  </si>
  <si>
    <t>Mantenimiento Sistema de presión constante de emergencia</t>
  </si>
  <si>
    <t>Mantenimiento Sistema de Eyección</t>
  </si>
  <si>
    <t xml:space="preserve">Mantenimiento preventivo de un (1) equipo contraincendios Marca IHM </t>
  </si>
  <si>
    <t xml:space="preserve">SAN GIL </t>
  </si>
  <si>
    <t>Mantenimiento general de una (1) bomba de eyección de aguas lluvias de 1/2 HP</t>
  </si>
  <si>
    <t>FLORIDABLANCA</t>
  </si>
  <si>
    <t>Mantenimiento preventivo de un Sistema de presión constante</t>
  </si>
  <si>
    <t>Mantenimiento preventivo de un sistema contraincendios</t>
  </si>
  <si>
    <t>Mantenimiento general de dos (2) bombas de eyección</t>
  </si>
  <si>
    <t>BARRANCABERMEJA (CTI)</t>
  </si>
  <si>
    <t>Mantenimiento general de una (1) bomba centrífuga de 1 HP, 115V-230V, 60 Hz</t>
  </si>
  <si>
    <t xml:space="preserve">     </t>
  </si>
  <si>
    <t>NOTAS:</t>
  </si>
  <si>
    <t>1) Se realizó el estudio con 3 cotizaciones las cuales cumplen con lo solicitado por la entidad</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</si>
  <si>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</si>
  <si>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Fecha de elaboración:09-07-2026</t>
  </si>
  <si>
    <t xml:space="preserve">Estudio del Sector: No: </t>
  </si>
  <si>
    <t>FGN-RNO-MC-0031-2025</t>
  </si>
  <si>
    <t>ANALISIS DE COSTOS HISTORICOS</t>
  </si>
  <si>
    <t>ANALISIS COSTOS HISTORICOS</t>
  </si>
  <si>
    <t>PROYECCION COSTOS 2026</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</si>
  <si>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</si>
  <si>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Fecha de elaboración: 09-07-2026</t>
  </si>
  <si>
    <t>ESTUDIO DEL SECTOR</t>
  </si>
  <si>
    <t>Fecha de elaboración: 09-07-26</t>
  </si>
  <si>
    <t xml:space="preserve">ANEXO 1 - ANALISIS DE COTIZACIONES GRUPO 1 </t>
  </si>
  <si>
    <t>ANEXO 3 - ESTUDIO DEL SECTOR PROYECCION DE COSTOS GRUPO 1</t>
  </si>
  <si>
    <t>ANEXO 2 - ANALISIS DE COSTOS HISTORICOS  GRUPO 1</t>
  </si>
  <si>
    <t>ANEXO 4 - ESTUDIO DEL SECTOR PROCESO EQUIPOS HIDRAULICOS GRUPO 1</t>
  </si>
  <si>
    <t>VALOR TOTAL MANTENIMIENTO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</si>
</sst>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quot;$&quot;\ #,##0"/>
    <numFmt numFmtId="166" formatCode="&quot;$&quot;#,##0"/>
    <numFmt numFmtId="167" formatCode="&quot;$&quot;\ #,##0.00"/>
  </numFmts>
  <fonts count="12" x14ac:knownFonts="1">
    <font>
      <sz val="11"/>
      <color theme="1"/>
      <name val="Calibri"/>
      <family val="2"/>
      <scheme val="minor"/>
    </font>
    <font>
      <sz val="11"/>
      <color theme="1"/>
      <name val="Calibri"/>
      <family val="2"/>
      <scheme val="minor"/>
    </font>
    <font>
      <sz val="10"/>
      <name val="Arial"/>
      <family val="2"/>
    </font>
    <font>
      <b/>
      <sz val="11"/>
      <name val="Arial Narrow"/>
      <family val="2"/>
    </font>
    <font>
      <sz val="11"/>
      <name val="Arial Narrow"/>
      <family val="2"/>
    </font>
    <font>
      <sz val="10"/>
      <color rgb="FF000000"/>
      <name val="Times New Roman"/>
      <family val="1"/>
    </font>
    <font>
      <b/>
      <sz val="11"/>
      <color theme="1"/>
      <name val="Arial Narrow"/>
      <family val="2"/>
    </font>
    <font>
      <sz val="11"/>
      <color rgb="FF000000"/>
      <name val="Arial Narrow"/>
      <family val="2"/>
    </font>
    <font>
      <sz val="11"/>
      <color theme="1"/>
      <name val="Arial Narrow"/>
      <family val="2"/>
    </font>
    <font>
      <b/>
      <sz val="11"/>
      <color rgb="FFFF0000"/>
      <name val="Arial Narrow"/>
      <family val="2"/>
    </font>
    <font>
      <b/>
      <sz val="11"/>
      <color rgb="FF000000"/>
      <name val="Arial Narrow"/>
      <family val="2"/>
    </font>
    <font>
      <b/>
      <sz val="11"/>
      <name val="Arial Narrow"/>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theme="4" tint="0.79998168889431442"/>
        <bgColor indexed="64"/>
      </patternFill>
    </fill>
  </fills>
  <borders count="4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bottom style="thin">
        <color auto="1"/>
      </bottom>
      <diagonal/>
    </border>
    <border>
      <left/>
      <right style="medium">
        <color indexed="64"/>
      </right>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top style="thin">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auto="1"/>
      </bottom>
      <diagonal/>
    </border>
    <border>
      <left/>
      <right style="medium">
        <color indexed="64"/>
      </right>
      <top/>
      <bottom/>
      <diagonal/>
    </border>
    <border>
      <left/>
      <right style="medium">
        <color indexed="64"/>
      </right>
      <top style="thin">
        <color auto="1"/>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style="medium">
        <color indexed="64"/>
      </left>
      <right style="thin">
        <color indexed="64"/>
      </right>
      <top style="thin">
        <color indexed="64"/>
      </top>
      <bottom/>
      <diagonal/>
    </border>
  </borders>
  <cellStyleXfs count="7">
    <xf numFmtId="0" fontId="0" fillId="0" borderId="0"/>
    <xf numFmtId="164" fontId="1" fillId="0" borderId="0" applyFont="0" applyFill="0" applyBorder="0" applyAlignment="0" applyProtection="0"/>
    <xf numFmtId="0" fontId="2" fillId="0" borderId="0"/>
    <xf numFmtId="164" fontId="1" fillId="0" borderId="0" applyFont="0" applyFill="0" applyBorder="0" applyAlignment="0" applyProtection="0"/>
    <xf numFmtId="0" fontId="5" fillId="0" borderId="0"/>
    <xf numFmtId="0" fontId="2" fillId="0" borderId="0"/>
    <xf numFmtId="9" fontId="1" fillId="0" borderId="0" applyFont="0" applyFill="0" applyBorder="0" applyAlignment="0" applyProtection="0"/>
  </cellStyleXfs>
  <cellXfs count="217">
    <xf numFmtId="0" fontId="0" fillId="0" borderId="0" xfId="0"/>
    <xf numFmtId="0" fontId="7" fillId="0" borderId="1" xfId="0" applyFont="1" applyBorder="1" applyAlignment="1">
      <alignment horizontal="center" vertical="center" wrapText="1"/>
    </xf>
    <xf numFmtId="3" fontId="8" fillId="0" borderId="1" xfId="2" applyNumberFormat="1" applyFont="1" applyBorder="1" applyAlignment="1">
      <alignment horizontal="center" vertical="center" wrapText="1"/>
    </xf>
    <xf numFmtId="167" fontId="4" fillId="0" borderId="1" xfId="1" applyNumberFormat="1" applyFont="1" applyFill="1" applyBorder="1" applyAlignment="1">
      <alignment horizontal="center" vertical="center"/>
    </xf>
    <xf numFmtId="167" fontId="4" fillId="0" borderId="16" xfId="1" applyNumberFormat="1" applyFont="1" applyFill="1" applyBorder="1" applyAlignment="1">
      <alignment horizontal="center" vertical="center"/>
    </xf>
    <xf numFmtId="0" fontId="6" fillId="4" borderId="5" xfId="0" applyFont="1" applyFill="1" applyBorder="1" applyAlignment="1">
      <alignment horizontal="center" vertical="center"/>
    </xf>
    <xf numFmtId="0" fontId="6" fillId="4" borderId="33" xfId="0" applyFont="1" applyFill="1" applyBorder="1" applyAlignment="1">
      <alignment horizontal="center" vertical="center"/>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167" fontId="4" fillId="0" borderId="0" xfId="1" applyNumberFormat="1" applyFont="1" applyFill="1" applyBorder="1" applyAlignment="1">
      <alignment horizontal="center" vertical="center"/>
    </xf>
    <xf numFmtId="0" fontId="4" fillId="0" borderId="0" xfId="0" applyFont="1" applyAlignment="1">
      <alignment vertical="center"/>
    </xf>
    <xf numFmtId="0" fontId="4" fillId="0" borderId="0" xfId="0" applyFont="1" applyAlignment="1">
      <alignment horizontal="center" vertical="center" wrapText="1"/>
    </xf>
    <xf numFmtId="0" fontId="4" fillId="0" borderId="0" xfId="0" applyFont="1" applyAlignment="1">
      <alignment vertical="center" wrapText="1"/>
    </xf>
    <xf numFmtId="0" fontId="8" fillId="0" borderId="0" xfId="0" applyFont="1"/>
    <xf numFmtId="0" fontId="6" fillId="0" borderId="0" xfId="0" applyFont="1"/>
    <xf numFmtId="0" fontId="8" fillId="0" borderId="0" xfId="0" applyFont="1" applyAlignment="1">
      <alignment horizontal="center" vertical="center"/>
    </xf>
    <xf numFmtId="0" fontId="8" fillId="0" borderId="1" xfId="0" applyFont="1" applyBorder="1" applyAlignment="1">
      <alignment horizontal="left" vertical="center" wrapText="1"/>
    </xf>
    <xf numFmtId="0" fontId="8" fillId="0" borderId="0" xfId="0" applyFont="1" applyAlignment="1">
      <alignment vertical="center"/>
    </xf>
    <xf numFmtId="0" fontId="6" fillId="4" borderId="0" xfId="0" applyFont="1" applyFill="1" applyAlignment="1">
      <alignment horizontal="center" vertical="center" wrapText="1"/>
    </xf>
    <xf numFmtId="0" fontId="10" fillId="4" borderId="0" xfId="0" applyFont="1" applyFill="1" applyAlignment="1">
      <alignment horizontal="center" vertical="center" wrapText="1"/>
    </xf>
    <xf numFmtId="0" fontId="3" fillId="0" borderId="0" xfId="0" applyFont="1" applyAlignment="1">
      <alignment vertical="center"/>
    </xf>
    <xf numFmtId="0" fontId="10" fillId="0" borderId="0" xfId="0" applyFont="1" applyAlignment="1">
      <alignment horizontal="center" vertical="center" wrapText="1"/>
    </xf>
    <xf numFmtId="0" fontId="6" fillId="0" borderId="0" xfId="0" applyFont="1" applyAlignment="1">
      <alignment horizontal="center"/>
    </xf>
    <xf numFmtId="0" fontId="6" fillId="0" borderId="0" xfId="0" applyFont="1" applyAlignment="1">
      <alignment vertical="center"/>
    </xf>
    <xf numFmtId="1" fontId="7" fillId="0" borderId="0" xfId="0" applyNumberFormat="1" applyFont="1" applyAlignment="1">
      <alignment horizontal="center" vertical="center"/>
    </xf>
    <xf numFmtId="0" fontId="8" fillId="0" borderId="0" xfId="0" applyFont="1" applyAlignment="1">
      <alignment vertical="center" wrapText="1"/>
    </xf>
    <xf numFmtId="167" fontId="8" fillId="0" borderId="0" xfId="0" applyNumberFormat="1" applyFont="1" applyAlignment="1">
      <alignment vertical="center" wrapText="1"/>
    </xf>
    <xf numFmtId="1" fontId="6" fillId="0" borderId="0" xfId="0" applyNumberFormat="1" applyFont="1" applyAlignment="1">
      <alignment horizontal="center" vertical="center"/>
    </xf>
    <xf numFmtId="1" fontId="8" fillId="0" borderId="0" xfId="0" applyNumberFormat="1" applyFont="1" applyAlignment="1">
      <alignment horizontal="center" vertical="center"/>
    </xf>
    <xf numFmtId="167" fontId="8" fillId="0" borderId="0" xfId="0" applyNumberFormat="1" applyFont="1" applyAlignment="1">
      <alignment horizontal="center" vertical="center" wrapText="1"/>
    </xf>
    <xf numFmtId="1" fontId="4" fillId="0" borderId="0" xfId="0" applyNumberFormat="1" applyFont="1" applyAlignment="1">
      <alignment horizontal="center" vertical="center"/>
    </xf>
    <xf numFmtId="0" fontId="4" fillId="0" borderId="0" xfId="0" applyFont="1"/>
    <xf numFmtId="0" fontId="3" fillId="0" borderId="0" xfId="0" applyFont="1"/>
    <xf numFmtId="0" fontId="8" fillId="0" borderId="0" xfId="0" applyFont="1" applyAlignment="1">
      <alignment wrapText="1"/>
    </xf>
    <xf numFmtId="0" fontId="10" fillId="4" borderId="1" xfId="0" applyFont="1" applyFill="1" applyBorder="1" applyAlignment="1">
      <alignment horizontal="center" vertical="center" wrapText="1"/>
    </xf>
    <xf numFmtId="0" fontId="10" fillId="4" borderId="31" xfId="0" applyFont="1" applyFill="1" applyBorder="1" applyAlignment="1">
      <alignment vertical="center" wrapText="1"/>
    </xf>
    <xf numFmtId="0" fontId="10" fillId="4" borderId="5" xfId="0" applyFont="1" applyFill="1" applyBorder="1" applyAlignment="1">
      <alignment vertical="center" wrapText="1"/>
    </xf>
    <xf numFmtId="0" fontId="4" fillId="0" borderId="0" xfId="0" applyFont="1" applyAlignment="1">
      <alignment horizontal="left" vertical="center" wrapText="1"/>
    </xf>
    <xf numFmtId="0" fontId="3" fillId="0" borderId="0" xfId="0" applyFont="1" applyAlignment="1">
      <alignment wrapText="1"/>
    </xf>
    <xf numFmtId="0" fontId="4" fillId="0" borderId="0" xfId="0" applyFont="1" applyAlignment="1">
      <alignment horizontal="center" vertical="center"/>
    </xf>
    <xf numFmtId="0" fontId="4" fillId="0" borderId="0" xfId="0" applyFont="1" applyAlignment="1">
      <alignment horizontal="center"/>
    </xf>
    <xf numFmtId="1" fontId="4" fillId="0" borderId="0" xfId="0" applyNumberFormat="1" applyFont="1" applyAlignment="1">
      <alignment horizontal="center"/>
    </xf>
    <xf numFmtId="1" fontId="6" fillId="0" borderId="0" xfId="0" applyNumberFormat="1" applyFont="1" applyAlignment="1">
      <alignment horizontal="center"/>
    </xf>
    <xf numFmtId="0" fontId="6"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1" fontId="4" fillId="0" borderId="0" xfId="0" applyNumberFormat="1" applyFont="1" applyAlignment="1">
      <alignment horizontal="center"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3" borderId="5" xfId="2" applyFont="1" applyFill="1" applyBorder="1" applyAlignment="1">
      <alignment horizontal="center" vertical="center" wrapText="1"/>
    </xf>
    <xf numFmtId="0" fontId="6" fillId="4" borderId="1" xfId="0" applyFont="1" applyFill="1" applyBorder="1" applyAlignment="1">
      <alignment horizontal="center" vertical="center" wrapText="1"/>
    </xf>
    <xf numFmtId="166" fontId="9" fillId="2" borderId="1" xfId="2" applyNumberFormat="1" applyFont="1" applyFill="1" applyBorder="1" applyAlignment="1">
      <alignment horizontal="center" vertical="center" wrapText="1"/>
    </xf>
    <xf numFmtId="10" fontId="9" fillId="0" borderId="1" xfId="6" applyNumberFormat="1"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2" xfId="0" applyFont="1" applyFill="1" applyBorder="1" applyAlignment="1">
      <alignment vertical="center" wrapText="1"/>
    </xf>
    <xf numFmtId="0" fontId="10" fillId="4" borderId="36" xfId="0" applyFont="1" applyFill="1" applyBorder="1" applyAlignment="1">
      <alignment vertical="center" wrapText="1"/>
    </xf>
    <xf numFmtId="0" fontId="10" fillId="4" borderId="26" xfId="0" applyFont="1" applyFill="1" applyBorder="1" applyAlignment="1">
      <alignment vertical="center" wrapText="1"/>
    </xf>
    <xf numFmtId="3" fontId="8" fillId="0" borderId="16" xfId="2" applyNumberFormat="1" applyFont="1" applyBorder="1" applyAlignment="1">
      <alignment horizontal="center" vertical="center" wrapText="1"/>
    </xf>
    <xf numFmtId="0" fontId="8" fillId="0" borderId="10" xfId="0" applyFont="1" applyBorder="1" applyAlignment="1">
      <alignment horizontal="left" vertical="center" wrapText="1"/>
    </xf>
    <xf numFmtId="0" fontId="7" fillId="0" borderId="10" xfId="0" applyFont="1" applyBorder="1" applyAlignment="1">
      <alignment horizontal="center" vertical="center" wrapText="1"/>
    </xf>
    <xf numFmtId="3" fontId="8" fillId="0" borderId="10" xfId="2" applyNumberFormat="1" applyFont="1" applyBorder="1" applyAlignment="1">
      <alignment horizontal="center" vertical="center" wrapText="1"/>
    </xf>
    <xf numFmtId="3" fontId="8" fillId="0" borderId="17" xfId="2" applyNumberFormat="1" applyFont="1" applyBorder="1" applyAlignment="1">
      <alignment horizontal="center" vertical="center" wrapText="1"/>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7" fillId="0" borderId="1" xfId="0" applyFont="1" applyBorder="1" applyAlignment="1">
      <alignment horizontal="left" vertical="center" wrapText="1"/>
    </xf>
    <xf numFmtId="1" fontId="10" fillId="4" borderId="36" xfId="0" applyNumberFormat="1" applyFont="1" applyFill="1" applyBorder="1" applyAlignment="1">
      <alignment horizontal="center" vertical="center" wrapText="1"/>
    </xf>
    <xf numFmtId="1" fontId="10" fillId="4" borderId="26" xfId="0" applyNumberFormat="1" applyFont="1" applyFill="1" applyBorder="1" applyAlignment="1">
      <alignment horizontal="center" vertical="center" wrapText="1"/>
    </xf>
    <xf numFmtId="1" fontId="7" fillId="0" borderId="16" xfId="0" applyNumberFormat="1" applyFont="1" applyBorder="1" applyAlignment="1">
      <alignment horizontal="center" vertical="center" wrapText="1"/>
    </xf>
    <xf numFmtId="1" fontId="10" fillId="4" borderId="25" xfId="0" applyNumberFormat="1" applyFont="1" applyFill="1" applyBorder="1" applyAlignment="1">
      <alignment horizontal="center" vertical="center" wrapText="1"/>
    </xf>
    <xf numFmtId="0" fontId="7" fillId="0" borderId="10" xfId="0" applyFont="1" applyBorder="1" applyAlignment="1">
      <alignment horizontal="left" vertical="center" wrapText="1"/>
    </xf>
    <xf numFmtId="1" fontId="7" fillId="0" borderId="17" xfId="0" applyNumberFormat="1" applyFont="1" applyBorder="1" applyAlignment="1">
      <alignment horizontal="center" vertical="center" wrapText="1"/>
    </xf>
    <xf numFmtId="0" fontId="10" fillId="4" borderId="33" xfId="0" applyFont="1" applyFill="1" applyBorder="1" applyAlignment="1">
      <alignment horizontal="center" vertical="center" wrapText="1"/>
    </xf>
    <xf numFmtId="1" fontId="6" fillId="4" borderId="39" xfId="0" applyNumberFormat="1" applyFont="1" applyFill="1" applyBorder="1" applyAlignment="1">
      <alignment horizontal="center" vertical="center"/>
    </xf>
    <xf numFmtId="0" fontId="10" fillId="4" borderId="32" xfId="0" applyFont="1" applyFill="1" applyBorder="1" applyAlignment="1">
      <alignment vertical="center" wrapText="1"/>
    </xf>
    <xf numFmtId="0" fontId="10" fillId="4" borderId="33" xfId="0" applyFont="1" applyFill="1" applyBorder="1" applyAlignment="1">
      <alignment vertical="center" wrapText="1"/>
    </xf>
    <xf numFmtId="0" fontId="10" fillId="4" borderId="39" xfId="0" applyFont="1" applyFill="1" applyBorder="1" applyAlignment="1">
      <alignment vertical="center" wrapText="1"/>
    </xf>
    <xf numFmtId="0" fontId="7" fillId="0" borderId="4" xfId="0" applyFont="1" applyBorder="1" applyAlignment="1">
      <alignment horizontal="center" vertical="center"/>
    </xf>
    <xf numFmtId="0" fontId="7" fillId="0" borderId="29" xfId="0" applyFont="1" applyBorder="1" applyAlignment="1">
      <alignment horizontal="center" vertical="center"/>
    </xf>
    <xf numFmtId="0" fontId="3" fillId="4" borderId="44" xfId="0" applyFont="1" applyFill="1" applyBorder="1" applyAlignment="1">
      <alignment horizontal="center" vertical="center" wrapText="1"/>
    </xf>
    <xf numFmtId="165" fontId="8" fillId="0" borderId="44" xfId="0" applyNumberFormat="1" applyFont="1" applyBorder="1" applyAlignment="1">
      <alignment horizontal="center" vertical="center" wrapText="1"/>
    </xf>
    <xf numFmtId="0" fontId="3" fillId="3" borderId="8" xfId="2" applyFont="1" applyFill="1" applyBorder="1" applyAlignment="1">
      <alignment horizontal="center" vertical="center" wrapText="1"/>
    </xf>
    <xf numFmtId="0" fontId="3" fillId="3" borderId="16" xfId="2" applyFont="1" applyFill="1" applyBorder="1" applyAlignment="1">
      <alignment horizontal="center" vertical="center" wrapText="1"/>
    </xf>
    <xf numFmtId="0" fontId="3" fillId="3" borderId="31" xfId="2" applyFont="1" applyFill="1" applyBorder="1" applyAlignment="1">
      <alignment horizontal="center" vertical="center" wrapText="1"/>
    </xf>
    <xf numFmtId="0" fontId="3" fillId="3" borderId="26" xfId="2" applyFont="1" applyFill="1" applyBorder="1" applyAlignment="1">
      <alignment horizontal="center" vertical="center" wrapText="1"/>
    </xf>
    <xf numFmtId="166" fontId="9" fillId="2" borderId="8" xfId="2" applyNumberFormat="1" applyFont="1" applyFill="1" applyBorder="1" applyAlignment="1">
      <alignment horizontal="center" vertical="center" wrapText="1"/>
    </xf>
    <xf numFmtId="166" fontId="9" fillId="2" borderId="16" xfId="2" applyNumberFormat="1"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16" xfId="0" applyFont="1" applyFill="1" applyBorder="1" applyAlignment="1">
      <alignment horizontal="center" vertical="center" wrapText="1"/>
    </xf>
    <xf numFmtId="167" fontId="4" fillId="0" borderId="8" xfId="1" applyNumberFormat="1" applyFont="1" applyFill="1" applyBorder="1" applyAlignment="1">
      <alignment horizontal="center" vertical="center"/>
    </xf>
    <xf numFmtId="0" fontId="10" fillId="4" borderId="11" xfId="0" applyFont="1" applyFill="1" applyBorder="1" applyAlignment="1">
      <alignment vertical="center" wrapText="1"/>
    </xf>
    <xf numFmtId="0" fontId="6" fillId="4" borderId="5" xfId="0" applyFont="1" applyFill="1" applyBorder="1" applyAlignment="1">
      <alignment horizontal="center" vertical="center" wrapText="1"/>
    </xf>
    <xf numFmtId="1" fontId="8" fillId="0" borderId="16" xfId="0" applyNumberFormat="1" applyFont="1" applyBorder="1" applyAlignment="1">
      <alignment horizontal="center" vertical="center" wrapText="1"/>
    </xf>
    <xf numFmtId="1" fontId="6" fillId="4" borderId="26" xfId="0" applyNumberFormat="1" applyFont="1" applyFill="1" applyBorder="1" applyAlignment="1">
      <alignment horizontal="center" vertical="center"/>
    </xf>
    <xf numFmtId="167" fontId="8" fillId="0" borderId="44" xfId="0" applyNumberFormat="1" applyFont="1" applyBorder="1" applyAlignment="1">
      <alignment horizontal="center" vertical="center" wrapText="1"/>
    </xf>
    <xf numFmtId="1" fontId="10" fillId="4" borderId="17" xfId="0" applyNumberFormat="1" applyFont="1" applyFill="1" applyBorder="1" applyAlignment="1">
      <alignment horizontal="center" vertical="center" wrapText="1"/>
    </xf>
    <xf numFmtId="10" fontId="3" fillId="5" borderId="8" xfId="6" applyNumberFormat="1" applyFont="1" applyFill="1" applyBorder="1" applyAlignment="1">
      <alignment horizontal="center" vertical="center" wrapText="1"/>
    </xf>
    <xf numFmtId="10" fontId="3" fillId="5" borderId="16" xfId="6" applyNumberFormat="1"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26" xfId="0" applyFont="1" applyFill="1" applyBorder="1" applyAlignment="1">
      <alignment horizontal="center" vertical="center" wrapText="1"/>
    </xf>
    <xf numFmtId="17" fontId="3" fillId="4" borderId="7" xfId="0" applyNumberFormat="1" applyFont="1" applyFill="1" applyBorder="1" applyAlignment="1">
      <alignment horizontal="center" vertical="center" wrapText="1"/>
    </xf>
    <xf numFmtId="17" fontId="3" fillId="4" borderId="24"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4" borderId="35"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9" xfId="0" applyFont="1" applyFill="1" applyBorder="1" applyAlignment="1">
      <alignment horizontal="center" vertical="center" wrapText="1"/>
    </xf>
    <xf numFmtId="0" fontId="10" fillId="4" borderId="8" xfId="0" applyFont="1" applyFill="1" applyBorder="1" applyAlignment="1">
      <alignment horizontal="center" vertical="center" wrapText="1"/>
    </xf>
    <xf numFmtId="1" fontId="10" fillId="4" borderId="16" xfId="0" applyNumberFormat="1" applyFont="1" applyFill="1" applyBorder="1" applyAlignment="1">
      <alignment horizontal="center" vertical="center" wrapText="1"/>
    </xf>
    <xf numFmtId="167" fontId="6" fillId="4" borderId="39" xfId="0" applyNumberFormat="1" applyFont="1" applyFill="1" applyBorder="1" applyAlignment="1">
      <alignment horizontal="center" vertical="center" wrapText="1"/>
    </xf>
    <xf numFmtId="167" fontId="3" fillId="4" borderId="39" xfId="0" applyNumberFormat="1" applyFont="1" applyFill="1" applyBorder="1" applyAlignment="1">
      <alignment horizontal="center" vertical="center" wrapText="1"/>
    </xf>
    <xf numFmtId="0" fontId="7" fillId="0" borderId="1" xfId="0" applyFont="1" applyBorder="1" applyAlignment="1">
      <alignment vertical="center" wrapText="1"/>
    </xf>
    <xf numFmtId="1" fontId="10" fillId="4" borderId="39" xfId="0" applyNumberFormat="1" applyFont="1" applyFill="1" applyBorder="1" applyAlignment="1">
      <alignment horizontal="center" vertical="center" wrapText="1"/>
    </xf>
    <xf numFmtId="1" fontId="7" fillId="4" borderId="37" xfId="0" applyNumberFormat="1"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37" xfId="0" applyFont="1" applyFill="1" applyBorder="1" applyAlignment="1">
      <alignment horizontal="center" vertical="center" wrapText="1"/>
    </xf>
    <xf numFmtId="165" fontId="3" fillId="4" borderId="35" xfId="0" applyNumberFormat="1" applyFont="1" applyFill="1" applyBorder="1" applyAlignment="1">
      <alignment horizontal="center" vertical="center" wrapText="1"/>
    </xf>
    <xf numFmtId="10" fontId="3" fillId="4" borderId="35" xfId="0" applyNumberFormat="1" applyFont="1" applyFill="1" applyBorder="1" applyAlignment="1">
      <alignment horizontal="center" vertical="center" wrapText="1"/>
    </xf>
    <xf numFmtId="0" fontId="7" fillId="0" borderId="10" xfId="0" applyFont="1" applyBorder="1" applyAlignment="1">
      <alignment vertical="center" wrapText="1"/>
    </xf>
    <xf numFmtId="0" fontId="6" fillId="4" borderId="32" xfId="0" applyFont="1" applyFill="1" applyBorder="1" applyAlignment="1">
      <alignment horizontal="center" vertical="center"/>
    </xf>
    <xf numFmtId="0" fontId="6" fillId="4" borderId="31" xfId="0" applyFont="1" applyFill="1" applyBorder="1" applyAlignment="1">
      <alignment horizontal="center" vertical="center"/>
    </xf>
    <xf numFmtId="0" fontId="3" fillId="0" borderId="0" xfId="0" applyFont="1" applyAlignment="1">
      <alignment horizontal="center"/>
    </xf>
    <xf numFmtId="0" fontId="10" fillId="4" borderId="31"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8" fillId="0" borderId="0" xfId="0" applyFont="1" applyAlignment="1">
      <alignment horizontal="center"/>
    </xf>
    <xf numFmtId="0" fontId="7" fillId="4" borderId="0" xfId="0" applyFont="1" applyFill="1" applyAlignment="1">
      <alignment horizontal="center" vertical="center" wrapText="1"/>
    </xf>
    <xf numFmtId="0" fontId="10" fillId="4" borderId="46" xfId="0" applyFont="1" applyFill="1" applyBorder="1" applyAlignment="1">
      <alignment horizontal="center" vertical="center" wrapText="1"/>
    </xf>
    <xf numFmtId="0" fontId="10" fillId="4" borderId="2" xfId="0" applyFont="1" applyFill="1" applyBorder="1" applyAlignment="1">
      <alignment horizontal="center" vertical="center" wrapText="1"/>
    </xf>
    <xf numFmtId="1" fontId="10" fillId="4" borderId="15" xfId="0" applyNumberFormat="1" applyFont="1" applyFill="1" applyBorder="1" applyAlignment="1">
      <alignment horizontal="center" vertical="center" wrapText="1"/>
    </xf>
    <xf numFmtId="0" fontId="10" fillId="4" borderId="11"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167" fontId="4" fillId="0" borderId="9" xfId="1" applyNumberFormat="1" applyFont="1" applyFill="1" applyBorder="1" applyAlignment="1">
      <alignment horizontal="center" vertical="center"/>
    </xf>
    <xf numFmtId="167" fontId="4" fillId="0" borderId="10" xfId="1" applyNumberFormat="1" applyFont="1" applyFill="1" applyBorder="1" applyAlignment="1">
      <alignment horizontal="center" vertical="center"/>
    </xf>
    <xf numFmtId="167" fontId="4" fillId="0" borderId="17" xfId="1" applyNumberFormat="1" applyFont="1" applyFill="1" applyBorder="1" applyAlignment="1">
      <alignment horizontal="center" vertical="center"/>
    </xf>
    <xf numFmtId="165" fontId="8" fillId="0" borderId="0" xfId="0" applyNumberFormat="1" applyFont="1" applyAlignment="1">
      <alignment vertical="center" wrapText="1"/>
    </xf>
    <xf numFmtId="0" fontId="3" fillId="0" borderId="0" xfId="0" applyFont="1" applyAlignment="1">
      <alignment horizontal="left" wrapText="1"/>
    </xf>
    <xf numFmtId="0" fontId="3" fillId="0" borderId="0" xfId="0" applyFont="1" applyAlignment="1">
      <alignment horizontal="left" vertical="justify" wrapText="1"/>
    </xf>
    <xf numFmtId="0" fontId="3" fillId="0" borderId="0" xfId="0" applyFont="1" applyAlignment="1">
      <alignment horizontal="center" vertical="center" wrapText="1"/>
    </xf>
    <xf numFmtId="0" fontId="4" fillId="0" borderId="0" xfId="0" applyFont="1" applyAlignment="1">
      <alignment vertical="center" wrapText="1"/>
    </xf>
    <xf numFmtId="0" fontId="7" fillId="0" borderId="0" xfId="0" applyFont="1" applyAlignment="1">
      <alignment horizontal="center" vertical="center"/>
    </xf>
    <xf numFmtId="0" fontId="3" fillId="4" borderId="21" xfId="0" applyFont="1" applyFill="1" applyBorder="1" applyAlignment="1">
      <alignment horizontal="center" vertical="center"/>
    </xf>
    <xf numFmtId="0" fontId="3" fillId="4" borderId="22" xfId="0" applyFont="1" applyFill="1" applyBorder="1" applyAlignment="1">
      <alignment horizontal="center" vertical="center"/>
    </xf>
    <xf numFmtId="0" fontId="3" fillId="4" borderId="23" xfId="0" applyFont="1" applyFill="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0" xfId="0" applyFont="1" applyBorder="1" applyAlignment="1">
      <alignment horizontal="center" vertical="center" wrapText="1"/>
    </xf>
    <xf numFmtId="0" fontId="4" fillId="0" borderId="17" xfId="0" applyFont="1" applyBorder="1" applyAlignment="1">
      <alignment horizontal="center" vertical="center" wrapText="1"/>
    </xf>
    <xf numFmtId="0" fontId="3" fillId="5" borderId="7"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0" borderId="40" xfId="0" applyFont="1" applyBorder="1" applyAlignment="1">
      <alignment horizontal="center" vertical="center" textRotation="90" wrapText="1"/>
    </xf>
    <xf numFmtId="0" fontId="3" fillId="0" borderId="41" xfId="0" applyFont="1" applyBorder="1" applyAlignment="1">
      <alignment horizontal="center" vertical="center" textRotation="90" wrapText="1"/>
    </xf>
    <xf numFmtId="0" fontId="3" fillId="0" borderId="42" xfId="0" applyFont="1" applyBorder="1" applyAlignment="1">
      <alignment horizontal="center" vertical="center" textRotation="90" wrapText="1"/>
    </xf>
    <xf numFmtId="0" fontId="6" fillId="4" borderId="8" xfId="0" applyFont="1" applyFill="1" applyBorder="1" applyAlignment="1">
      <alignment horizontal="center" vertical="center" wrapText="1"/>
    </xf>
    <xf numFmtId="0" fontId="6" fillId="4" borderId="46"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3" fillId="4" borderId="7"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24"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3" fillId="4" borderId="36" xfId="0" applyFont="1" applyFill="1" applyBorder="1" applyAlignment="1">
      <alignment horizontal="center" vertical="center"/>
    </xf>
    <xf numFmtId="0" fontId="4" fillId="0" borderId="27"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38" xfId="0" applyFont="1" applyBorder="1" applyAlignment="1">
      <alignment horizontal="center" vertical="center" wrapText="1"/>
    </xf>
    <xf numFmtId="0" fontId="3" fillId="3" borderId="22" xfId="2"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3" borderId="23" xfId="2" applyFont="1" applyFill="1" applyBorder="1" applyAlignment="1">
      <alignment horizontal="center" vertical="center" wrapText="1"/>
    </xf>
    <xf numFmtId="0" fontId="3" fillId="3" borderId="16" xfId="2" applyFont="1" applyFill="1" applyBorder="1" applyAlignment="1">
      <alignment horizontal="center" vertical="center" wrapText="1"/>
    </xf>
    <xf numFmtId="0" fontId="3" fillId="4" borderId="19" xfId="0" applyFont="1" applyFill="1" applyBorder="1" applyAlignment="1">
      <alignment horizontal="center" vertical="center"/>
    </xf>
    <xf numFmtId="0" fontId="3" fillId="4" borderId="0" xfId="0" applyFont="1" applyFill="1" applyAlignment="1">
      <alignment horizontal="center" vertical="center"/>
    </xf>
    <xf numFmtId="0" fontId="3" fillId="4" borderId="37" xfId="0" applyFont="1" applyFill="1" applyBorder="1" applyAlignment="1">
      <alignment horizontal="center" vertical="center"/>
    </xf>
    <xf numFmtId="0" fontId="3" fillId="4" borderId="34"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25" xfId="0" applyFont="1" applyFill="1" applyBorder="1" applyAlignment="1">
      <alignment horizontal="center" vertical="center"/>
    </xf>
    <xf numFmtId="0" fontId="3" fillId="5" borderId="21"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43" xfId="0" applyFont="1" applyFill="1" applyBorder="1" applyAlignment="1">
      <alignment horizontal="center" vertical="center" wrapText="1"/>
    </xf>
    <xf numFmtId="0" fontId="3" fillId="5" borderId="44" xfId="0" applyFont="1" applyFill="1" applyBorder="1" applyAlignment="1">
      <alignment horizontal="center" vertical="center" wrapText="1"/>
    </xf>
    <xf numFmtId="0" fontId="3" fillId="3" borderId="21"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0" borderId="0" xfId="0" applyFont="1" applyAlignment="1">
      <alignment horizontal="left" vertical="center" wrapText="1"/>
    </xf>
    <xf numFmtId="0" fontId="3" fillId="5" borderId="45" xfId="0" applyFont="1" applyFill="1" applyBorder="1" applyAlignment="1">
      <alignment horizontal="center" vertical="center" wrapText="1"/>
    </xf>
    <xf numFmtId="167" fontId="8" fillId="0" borderId="8" xfId="0" applyNumberFormat="1" applyFont="1" applyBorder="1" applyAlignment="1">
      <alignment horizontal="center" vertical="center" wrapText="1"/>
    </xf>
    <xf numFmtId="167" fontId="8" fillId="0" borderId="16" xfId="0" applyNumberFormat="1" applyFont="1" applyBorder="1" applyAlignment="1">
      <alignment horizontal="center" vertical="center" wrapText="1"/>
    </xf>
    <xf numFmtId="167" fontId="8" fillId="0" borderId="0" xfId="0" applyNumberFormat="1" applyFont="1" applyAlignment="1">
      <alignment horizontal="center" vertical="center" wrapText="1"/>
    </xf>
    <xf numFmtId="0" fontId="11" fillId="4" borderId="18" xfId="0" applyFont="1" applyFill="1" applyBorder="1" applyAlignment="1">
      <alignment horizontal="center" vertical="center"/>
    </xf>
    <xf numFmtId="0" fontId="3" fillId="4" borderId="13"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46"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0" borderId="18" xfId="0" applyFont="1" applyBorder="1" applyAlignment="1">
      <alignment horizontal="center" vertical="center" textRotation="90" wrapText="1"/>
    </xf>
    <xf numFmtId="0" fontId="3" fillId="0" borderId="19" xfId="0" applyFont="1" applyBorder="1" applyAlignment="1">
      <alignment horizontal="center" vertical="center" textRotation="90" wrapText="1"/>
    </xf>
    <xf numFmtId="0" fontId="3" fillId="0" borderId="20" xfId="0" applyFont="1" applyBorder="1" applyAlignment="1">
      <alignment horizontal="center" vertical="center" textRotation="90" wrapText="1"/>
    </xf>
    <xf numFmtId="0" fontId="4" fillId="0" borderId="0" xfId="0" applyFont="1" applyAlignment="1">
      <alignment horizontal="left" vertical="center" wrapText="1"/>
    </xf>
    <xf numFmtId="0" fontId="3" fillId="0" borderId="0" xfId="0" applyFont="1" applyAlignment="1">
      <alignment horizontal="center" wrapText="1"/>
    </xf>
    <xf numFmtId="0" fontId="3" fillId="4" borderId="43" xfId="0" applyFont="1" applyFill="1" applyBorder="1" applyAlignment="1">
      <alignment horizontal="center" vertical="center" wrapText="1"/>
    </xf>
    <xf numFmtId="0" fontId="3" fillId="4" borderId="44" xfId="0" applyFont="1" applyFill="1" applyBorder="1" applyAlignment="1">
      <alignment horizontal="center" vertical="center" wrapText="1"/>
    </xf>
  </cellXfs>
  <cellStyles count="7">
    <cellStyle name="Moneda" xfId="1" builtinId="4"/>
    <cellStyle name="Moneda 2" xfId="3" xr:uid="{00000000-0005-0000-0000-000001000000}"/>
    <cellStyle name="Normal" xfId="0" builtinId="0"/>
    <cellStyle name="Normal 2" xfId="4" xr:uid="{00000000-0005-0000-0000-000003000000}"/>
    <cellStyle name="Normal 2 2" xfId="5" xr:uid="{00000000-0005-0000-0000-000004000000}"/>
    <cellStyle name="Normal_HERRAMIENTAS PARA TRANSPORTE" xfId="2" xr:uid="{00000000-0005-0000-0000-000005000000}"/>
    <cellStyle name="Porcentaje" xfId="6"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114300</xdr:colOff>
      <xdr:row>1</xdr:row>
      <xdr:rowOff>66675</xdr:rowOff>
    </xdr:from>
    <xdr:to>
      <xdr:col>3</xdr:col>
      <xdr:colOff>3952875</xdr:colOff>
      <xdr:row>1</xdr:row>
      <xdr:rowOff>1318029</xdr:rowOff>
    </xdr:to>
    <xdr:pic>
      <xdr:nvPicPr>
        <xdr:cNvPr id="2" name="Imagen 1">
          <a:extLst>
            <a:ext uri="{FF2B5EF4-FFF2-40B4-BE49-F238E27FC236}">
              <a16:creationId xmlns:a16="http://schemas.microsoft.com/office/drawing/2014/main" id="{2222030D-F1FC-412D-97C4-C1F198810074}"/>
            </a:ext>
          </a:extLst>
        </xdr:cNvPr>
        <xdr:cNvPicPr>
          <a:picLocks noChangeAspect="1"/>
        </xdr:cNvPicPr>
      </xdr:nvPicPr>
      <xdr:blipFill>
        <a:blip xmlns:r="http://schemas.openxmlformats.org/officeDocument/2006/relationships" r:embed="rId1"/>
        <a:stretch>
          <a:fillRect/>
        </a:stretch>
      </xdr:blipFill>
      <xdr:spPr>
        <a:xfrm>
          <a:off x="742950" y="447675"/>
          <a:ext cx="4352925" cy="12513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180975</xdr:colOff>
      <xdr:row>1</xdr:row>
      <xdr:rowOff>95250</xdr:rowOff>
    </xdr:from>
    <xdr:to>
      <xdr:col>3</xdr:col>
      <xdr:colOff>3981450</xdr:colOff>
      <xdr:row>1</xdr:row>
      <xdr:rowOff>1346604</xdr:rowOff>
    </xdr:to>
    <xdr:pic>
      <xdr:nvPicPr>
        <xdr:cNvPr id="2" name="Imagen 1">
          <a:extLst>
            <a:ext uri="{FF2B5EF4-FFF2-40B4-BE49-F238E27FC236}">
              <a16:creationId xmlns:a16="http://schemas.microsoft.com/office/drawing/2014/main" id="{66C09E05-8DC8-4B6D-9D22-93563B344833}"/>
            </a:ext>
          </a:extLst>
        </xdr:cNvPr>
        <xdr:cNvPicPr>
          <a:picLocks noChangeAspect="1"/>
        </xdr:cNvPicPr>
      </xdr:nvPicPr>
      <xdr:blipFill>
        <a:blip xmlns:r="http://schemas.openxmlformats.org/officeDocument/2006/relationships" r:embed="rId1"/>
        <a:stretch>
          <a:fillRect/>
        </a:stretch>
      </xdr:blipFill>
      <xdr:spPr>
        <a:xfrm>
          <a:off x="809625" y="476250"/>
          <a:ext cx="4352925" cy="125135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104775</xdr:colOff>
      <xdr:row>1</xdr:row>
      <xdr:rowOff>66675</xdr:rowOff>
    </xdr:from>
    <xdr:to>
      <xdr:col>3</xdr:col>
      <xdr:colOff>3905250</xdr:colOff>
      <xdr:row>1</xdr:row>
      <xdr:rowOff>1318029</xdr:rowOff>
    </xdr:to>
    <xdr:pic>
      <xdr:nvPicPr>
        <xdr:cNvPr id="2" name="Imagen 1">
          <a:extLst>
            <a:ext uri="{FF2B5EF4-FFF2-40B4-BE49-F238E27FC236}">
              <a16:creationId xmlns:a16="http://schemas.microsoft.com/office/drawing/2014/main" id="{EEF343A8-7E4E-4596-964B-5B050B8E5F0A}"/>
            </a:ext>
          </a:extLst>
        </xdr:cNvPr>
        <xdr:cNvPicPr>
          <a:picLocks noChangeAspect="1"/>
        </xdr:cNvPicPr>
      </xdr:nvPicPr>
      <xdr:blipFill>
        <a:blip xmlns:r="http://schemas.openxmlformats.org/officeDocument/2006/relationships" r:embed="rId1"/>
        <a:stretch>
          <a:fillRect/>
        </a:stretch>
      </xdr:blipFill>
      <xdr:spPr>
        <a:xfrm>
          <a:off x="733425" y="447675"/>
          <a:ext cx="4352925" cy="125135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152400</xdr:colOff>
      <xdr:row>1</xdr:row>
      <xdr:rowOff>47625</xdr:rowOff>
    </xdr:from>
    <xdr:to>
      <xdr:col>3</xdr:col>
      <xdr:colOff>3952875</xdr:colOff>
      <xdr:row>1</xdr:row>
      <xdr:rowOff>1298979</xdr:rowOff>
    </xdr:to>
    <xdr:pic>
      <xdr:nvPicPr>
        <xdr:cNvPr id="2" name="Imagen 1">
          <a:extLst>
            <a:ext uri="{FF2B5EF4-FFF2-40B4-BE49-F238E27FC236}">
              <a16:creationId xmlns:a16="http://schemas.microsoft.com/office/drawing/2014/main" id="{5EE23053-388A-462E-B154-18B06664823F}"/>
            </a:ext>
          </a:extLst>
        </xdr:cNvPr>
        <xdr:cNvPicPr>
          <a:picLocks noChangeAspect="1"/>
        </xdr:cNvPicPr>
      </xdr:nvPicPr>
      <xdr:blipFill>
        <a:blip xmlns:r="http://schemas.openxmlformats.org/officeDocument/2006/relationships" r:embed="rId1"/>
        <a:stretch>
          <a:fillRect/>
        </a:stretch>
      </xdr:blipFill>
      <xdr:spPr>
        <a:xfrm>
          <a:off x="781050" y="428625"/>
          <a:ext cx="4352925" cy="12513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5"/>
  <sheetViews>
    <sheetView topLeftCell="E8" zoomScaleNormal="100" workbookViewId="0">
      <selection activeCell="W21" sqref="W21"/>
    </sheetView>
  </sheetViews>
  <sheetFormatPr baseColWidth="10" defaultColWidth="11.42578125" defaultRowHeight="16.5" outlineLevelCol="1" x14ac:dyDescent="0.3"/>
  <cols>
    <col min="1" max="2" width="4.7109375" style="15" customWidth="1"/>
    <col min="3" max="3" width="7.7109375" style="16" customWidth="1"/>
    <col min="4" max="4" width="60.7109375" style="25" customWidth="1"/>
    <col min="5" max="5" width="15.7109375" style="16" customWidth="1"/>
    <col min="6" max="7" width="15.7109375" style="17" customWidth="1"/>
    <col min="8" max="8" width="2.7109375" style="15" customWidth="1"/>
    <col min="9" max="9" width="15.7109375" style="15" customWidth="1"/>
    <col min="10" max="10" width="2.7109375" style="15" customWidth="1"/>
    <col min="11" max="11" width="15.7109375" style="15" customWidth="1"/>
    <col min="12" max="12" width="2.7109375" style="15" customWidth="1"/>
    <col min="13" max="13" width="15.7109375" style="15" customWidth="1"/>
    <col min="14" max="14" width="2.7109375" style="15" customWidth="1"/>
    <col min="15" max="19" width="15.7109375" style="15" customWidth="1" outlineLevel="1"/>
    <col min="20" max="20" width="2.7109375" style="15" customWidth="1" outlineLevel="1"/>
    <col min="21" max="24" width="15.7109375" style="15" customWidth="1"/>
    <col min="25" max="16384" width="11.42578125" style="15"/>
  </cols>
  <sheetData>
    <row r="1" spans="1:25" s="19" customFormat="1" ht="30" customHeight="1" x14ac:dyDescent="0.25">
      <c r="A1" s="12"/>
      <c r="B1" s="12"/>
      <c r="C1" s="172" t="s">
        <v>53</v>
      </c>
      <c r="D1" s="173"/>
      <c r="E1" s="173"/>
      <c r="F1" s="173"/>
      <c r="G1" s="173"/>
      <c r="H1" s="173"/>
      <c r="I1" s="173"/>
      <c r="J1" s="173"/>
      <c r="K1" s="173"/>
      <c r="L1" s="173"/>
      <c r="M1" s="173"/>
      <c r="N1" s="173"/>
      <c r="O1" s="173"/>
      <c r="P1" s="173"/>
      <c r="Q1" s="173"/>
      <c r="R1" s="173"/>
      <c r="S1" s="173"/>
      <c r="T1" s="173"/>
      <c r="U1" s="173"/>
      <c r="V1" s="173"/>
      <c r="W1" s="173"/>
      <c r="X1" s="174"/>
    </row>
    <row r="2" spans="1:25" s="12" customFormat="1" ht="110.1" customHeight="1" thickBot="1" x14ac:dyDescent="0.3">
      <c r="C2" s="175"/>
      <c r="D2" s="176"/>
      <c r="E2" s="177" t="s">
        <v>0</v>
      </c>
      <c r="F2" s="178"/>
      <c r="G2" s="178"/>
      <c r="H2" s="178"/>
      <c r="I2" s="178"/>
      <c r="J2" s="178"/>
      <c r="K2" s="178"/>
      <c r="L2" s="178"/>
      <c r="M2" s="178"/>
      <c r="N2" s="178"/>
      <c r="O2" s="178"/>
      <c r="P2" s="178"/>
      <c r="Q2" s="178"/>
      <c r="R2" s="178"/>
      <c r="S2" s="178"/>
      <c r="T2" s="178"/>
      <c r="U2" s="178"/>
      <c r="V2" s="178"/>
      <c r="W2" s="178"/>
      <c r="X2" s="179"/>
    </row>
    <row r="3" spans="1:25" s="12" customFormat="1" ht="30" customHeight="1" x14ac:dyDescent="0.3">
      <c r="C3" s="184" t="s">
        <v>1</v>
      </c>
      <c r="D3" s="185"/>
      <c r="E3" s="185"/>
      <c r="F3" s="185"/>
      <c r="G3" s="186"/>
      <c r="H3" s="13"/>
      <c r="I3" s="196" t="s">
        <v>2</v>
      </c>
      <c r="J3" s="33"/>
      <c r="K3" s="196" t="s">
        <v>3</v>
      </c>
      <c r="L3" s="33"/>
      <c r="M3" s="196" t="s">
        <v>4</v>
      </c>
      <c r="N3" s="33"/>
      <c r="O3" s="198" t="s">
        <v>5</v>
      </c>
      <c r="P3" s="180" t="s">
        <v>6</v>
      </c>
      <c r="Q3" s="180" t="s">
        <v>7</v>
      </c>
      <c r="R3" s="180" t="s">
        <v>8</v>
      </c>
      <c r="S3" s="182" t="s">
        <v>9</v>
      </c>
      <c r="T3" s="33"/>
      <c r="U3" s="190" t="s">
        <v>10</v>
      </c>
      <c r="V3" s="191"/>
      <c r="W3" s="191"/>
      <c r="X3" s="192"/>
    </row>
    <row r="4" spans="1:25" s="12" customFormat="1" ht="30" customHeight="1" x14ac:dyDescent="0.3">
      <c r="C4" s="187"/>
      <c r="D4" s="188"/>
      <c r="E4" s="188"/>
      <c r="F4" s="188"/>
      <c r="G4" s="189"/>
      <c r="H4" s="13"/>
      <c r="I4" s="197"/>
      <c r="J4" s="33"/>
      <c r="K4" s="197"/>
      <c r="L4" s="33"/>
      <c r="M4" s="197"/>
      <c r="N4" s="33"/>
      <c r="O4" s="199"/>
      <c r="P4" s="181"/>
      <c r="Q4" s="181"/>
      <c r="R4" s="181"/>
      <c r="S4" s="183"/>
      <c r="T4" s="33"/>
      <c r="U4" s="193"/>
      <c r="V4" s="194"/>
      <c r="W4" s="194"/>
      <c r="X4" s="195"/>
    </row>
    <row r="5" spans="1:25" s="27" customFormat="1" ht="30" customHeight="1" thickBot="1" x14ac:dyDescent="0.35">
      <c r="A5" s="14"/>
      <c r="B5" s="14"/>
      <c r="C5" s="65" t="s">
        <v>11</v>
      </c>
      <c r="D5" s="66" t="s">
        <v>12</v>
      </c>
      <c r="E5" s="66" t="s">
        <v>13</v>
      </c>
      <c r="F5" s="66" t="s">
        <v>14</v>
      </c>
      <c r="G5" s="67" t="s">
        <v>15</v>
      </c>
      <c r="I5" s="82" t="s">
        <v>16</v>
      </c>
      <c r="J5" s="33"/>
      <c r="K5" s="82" t="s">
        <v>16</v>
      </c>
      <c r="L5" s="33"/>
      <c r="M5" s="82" t="s">
        <v>16</v>
      </c>
      <c r="N5" s="33"/>
      <c r="O5" s="84" t="s">
        <v>17</v>
      </c>
      <c r="P5" s="51" t="s">
        <v>17</v>
      </c>
      <c r="Q5" s="51" t="s">
        <v>17</v>
      </c>
      <c r="R5" s="51" t="s">
        <v>18</v>
      </c>
      <c r="S5" s="85" t="s">
        <v>17</v>
      </c>
      <c r="T5" s="33"/>
      <c r="U5" s="90" t="s">
        <v>16</v>
      </c>
      <c r="V5" s="53" t="s">
        <v>19</v>
      </c>
      <c r="W5" s="53" t="s">
        <v>20</v>
      </c>
      <c r="X5" s="91" t="s">
        <v>21</v>
      </c>
      <c r="Y5" s="27" t="s">
        <v>22</v>
      </c>
    </row>
    <row r="6" spans="1:25" s="27" customFormat="1" ht="30" customHeight="1" x14ac:dyDescent="0.3">
      <c r="A6" s="14"/>
      <c r="B6" s="157" t="s">
        <v>23</v>
      </c>
      <c r="C6" s="57"/>
      <c r="D6" s="56" t="s">
        <v>24</v>
      </c>
      <c r="E6" s="57"/>
      <c r="F6" s="57"/>
      <c r="G6" s="58"/>
      <c r="I6" s="82"/>
      <c r="J6" s="33"/>
      <c r="K6" s="82"/>
      <c r="L6" s="33"/>
      <c r="M6" s="82"/>
      <c r="N6" s="33"/>
      <c r="O6" s="86"/>
      <c r="P6" s="52"/>
      <c r="Q6" s="52"/>
      <c r="R6" s="52"/>
      <c r="S6" s="87"/>
      <c r="T6" s="33"/>
      <c r="U6" s="86"/>
      <c r="V6" s="52"/>
      <c r="W6" s="52"/>
      <c r="X6" s="87"/>
    </row>
    <row r="7" spans="1:25" s="27" customFormat="1" ht="30" customHeight="1" x14ac:dyDescent="0.3">
      <c r="A7" s="14"/>
      <c r="B7" s="158"/>
      <c r="C7" s="38"/>
      <c r="D7" s="49" t="s">
        <v>25</v>
      </c>
      <c r="E7" s="38"/>
      <c r="F7" s="38"/>
      <c r="G7" s="59"/>
      <c r="I7" s="82"/>
      <c r="J7" s="33"/>
      <c r="K7" s="82"/>
      <c r="L7" s="33"/>
      <c r="M7" s="82"/>
      <c r="N7" s="33"/>
      <c r="O7" s="86"/>
      <c r="P7" s="52"/>
      <c r="Q7" s="52"/>
      <c r="R7" s="52"/>
      <c r="S7" s="87"/>
      <c r="T7" s="33"/>
      <c r="U7" s="86"/>
      <c r="V7" s="52"/>
      <c r="W7" s="52"/>
      <c r="X7" s="87"/>
    </row>
    <row r="8" spans="1:25" s="27" customFormat="1" ht="30" customHeight="1" x14ac:dyDescent="0.25">
      <c r="A8" s="14"/>
      <c r="B8" s="158"/>
      <c r="C8" s="80">
        <v>1</v>
      </c>
      <c r="D8" s="18" t="s">
        <v>26</v>
      </c>
      <c r="E8" s="1" t="s">
        <v>27</v>
      </c>
      <c r="F8" s="2">
        <v>2</v>
      </c>
      <c r="G8" s="60">
        <v>1</v>
      </c>
      <c r="I8" s="83">
        <v>5985000</v>
      </c>
      <c r="J8" s="141"/>
      <c r="K8" s="83">
        <v>5896000</v>
      </c>
      <c r="L8" s="141"/>
      <c r="M8" s="83">
        <v>5350000</v>
      </c>
      <c r="N8" s="141"/>
      <c r="O8" s="88">
        <f>ROUND(MIN(I8,K8,M8),0)</f>
        <v>5350000</v>
      </c>
      <c r="P8" s="54">
        <f>ROUND(AVERAGE(I8,K8,M8),0)</f>
        <v>5743667</v>
      </c>
      <c r="Q8" s="54">
        <f>+MAX(I8,K8,M8)</f>
        <v>5985000</v>
      </c>
      <c r="R8" s="55">
        <f t="shared" ref="R8:R19" si="0">+(Q8/O8)-1</f>
        <v>0.11869158878504682</v>
      </c>
      <c r="S8" s="89">
        <f t="shared" ref="S8:S19" si="1">+ROUND(AVERAGE(O8,P8),0)</f>
        <v>5546834</v>
      </c>
      <c r="U8" s="92">
        <f>+S8</f>
        <v>5546834</v>
      </c>
      <c r="V8" s="3">
        <f t="shared" ref="V8:V19" si="2">ROUND(U8*19%,0)</f>
        <v>1053898</v>
      </c>
      <c r="W8" s="3">
        <f t="shared" ref="W8:W19" si="3">+V8+U8</f>
        <v>6600732</v>
      </c>
      <c r="X8" s="4">
        <f>+W8*F8</f>
        <v>13201464</v>
      </c>
      <c r="Y8" s="27" t="s">
        <v>22</v>
      </c>
    </row>
    <row r="9" spans="1:25" s="27" customFormat="1" ht="30" customHeight="1" x14ac:dyDescent="0.25">
      <c r="A9" s="14"/>
      <c r="B9" s="158"/>
      <c r="C9" s="80">
        <v>2</v>
      </c>
      <c r="D9" s="18" t="s">
        <v>28</v>
      </c>
      <c r="E9" s="1" t="s">
        <v>27</v>
      </c>
      <c r="F9" s="2">
        <v>1</v>
      </c>
      <c r="G9" s="60">
        <v>1</v>
      </c>
      <c r="I9" s="83">
        <v>5862000</v>
      </c>
      <c r="J9" s="141"/>
      <c r="K9" s="83">
        <v>5800000</v>
      </c>
      <c r="L9" s="141"/>
      <c r="M9" s="83">
        <v>5600000</v>
      </c>
      <c r="N9" s="141"/>
      <c r="O9" s="88">
        <f>ROUND(MIN(I9,K9,M9),0)</f>
        <v>5600000</v>
      </c>
      <c r="P9" s="54">
        <f>ROUND(AVERAGE(I9,K9,M9),0)</f>
        <v>5754000</v>
      </c>
      <c r="Q9" s="54">
        <f>+MAX(I9,K9,M9)</f>
        <v>5862000</v>
      </c>
      <c r="R9" s="55">
        <f t="shared" si="0"/>
        <v>4.6785714285714208E-2</v>
      </c>
      <c r="S9" s="89">
        <f t="shared" si="1"/>
        <v>5677000</v>
      </c>
      <c r="U9" s="92">
        <f>+S9</f>
        <v>5677000</v>
      </c>
      <c r="V9" s="3">
        <f t="shared" si="2"/>
        <v>1078630</v>
      </c>
      <c r="W9" s="3">
        <f t="shared" si="3"/>
        <v>6755630</v>
      </c>
      <c r="X9" s="4">
        <f>+W9*F9</f>
        <v>6755630</v>
      </c>
    </row>
    <row r="10" spans="1:25" s="27" customFormat="1" ht="30" customHeight="1" x14ac:dyDescent="0.25">
      <c r="A10" s="14"/>
      <c r="B10" s="158"/>
      <c r="C10" s="80">
        <v>3</v>
      </c>
      <c r="D10" s="18" t="s">
        <v>29</v>
      </c>
      <c r="E10" s="1" t="s">
        <v>27</v>
      </c>
      <c r="F10" s="2">
        <v>4</v>
      </c>
      <c r="G10" s="60">
        <v>1</v>
      </c>
      <c r="I10" s="83">
        <v>3720000</v>
      </c>
      <c r="J10" s="141"/>
      <c r="K10" s="83">
        <v>3800000</v>
      </c>
      <c r="L10" s="141"/>
      <c r="M10" s="83">
        <v>3450000</v>
      </c>
      <c r="N10" s="141"/>
      <c r="O10" s="88">
        <f>ROUND(MIN(I10,K10,M10),0)</f>
        <v>3450000</v>
      </c>
      <c r="P10" s="54">
        <f>ROUND(AVERAGE(I10,K10,M10),0)</f>
        <v>3656667</v>
      </c>
      <c r="Q10" s="54">
        <f>+MAX(I10,K10,M10)</f>
        <v>3800000</v>
      </c>
      <c r="R10" s="55">
        <f t="shared" si="0"/>
        <v>0.10144927536231885</v>
      </c>
      <c r="S10" s="89">
        <f t="shared" si="1"/>
        <v>3553334</v>
      </c>
      <c r="U10" s="92">
        <f>+P10</f>
        <v>3656667</v>
      </c>
      <c r="V10" s="3">
        <f t="shared" si="2"/>
        <v>694767</v>
      </c>
      <c r="W10" s="3">
        <f t="shared" si="3"/>
        <v>4351434</v>
      </c>
      <c r="X10" s="4">
        <f>+W10*F10</f>
        <v>17405736</v>
      </c>
    </row>
    <row r="11" spans="1:25" s="27" customFormat="1" ht="30" customHeight="1" x14ac:dyDescent="0.25">
      <c r="A11" s="14"/>
      <c r="B11" s="158"/>
      <c r="C11" s="80">
        <v>4</v>
      </c>
      <c r="D11" s="18" t="s">
        <v>30</v>
      </c>
      <c r="E11" s="1" t="s">
        <v>27</v>
      </c>
      <c r="F11" s="2">
        <v>1</v>
      </c>
      <c r="G11" s="60">
        <v>1</v>
      </c>
      <c r="I11" s="83">
        <v>10256000</v>
      </c>
      <c r="J11" s="141"/>
      <c r="K11" s="83">
        <v>10310000</v>
      </c>
      <c r="L11" s="141"/>
      <c r="M11" s="83">
        <v>9800000</v>
      </c>
      <c r="N11" s="141"/>
      <c r="O11" s="88">
        <f>ROUND(MIN(I11,K11,M11),0)</f>
        <v>9800000</v>
      </c>
      <c r="P11" s="54">
        <f>ROUND(AVERAGE(I11,K11,M11),0)</f>
        <v>10122000</v>
      </c>
      <c r="Q11" s="54">
        <f>+MAX(I11,K11,M11)</f>
        <v>10310000</v>
      </c>
      <c r="R11" s="55">
        <f t="shared" si="0"/>
        <v>5.2040816326530681E-2</v>
      </c>
      <c r="S11" s="89">
        <f t="shared" si="1"/>
        <v>9961000</v>
      </c>
      <c r="U11" s="92">
        <f>+P11</f>
        <v>10122000</v>
      </c>
      <c r="V11" s="3">
        <f t="shared" si="2"/>
        <v>1923180</v>
      </c>
      <c r="W11" s="3">
        <f t="shared" si="3"/>
        <v>12045180</v>
      </c>
      <c r="X11" s="4">
        <f>+W11*F11</f>
        <v>12045180</v>
      </c>
    </row>
    <row r="12" spans="1:25" s="27" customFormat="1" ht="30" customHeight="1" x14ac:dyDescent="0.3">
      <c r="A12" s="14"/>
      <c r="B12" s="158"/>
      <c r="C12" s="38"/>
      <c r="D12" s="49" t="s">
        <v>31</v>
      </c>
      <c r="E12" s="38"/>
      <c r="F12" s="38"/>
      <c r="G12" s="59"/>
      <c r="I12" s="82"/>
      <c r="J12" s="141"/>
      <c r="K12" s="82"/>
      <c r="L12" s="141"/>
      <c r="M12" s="82"/>
      <c r="N12" s="141"/>
      <c r="O12" s="37"/>
      <c r="P12" s="38"/>
      <c r="Q12" s="38"/>
      <c r="R12" s="38"/>
      <c r="S12" s="59"/>
      <c r="T12" s="33"/>
      <c r="U12" s="37"/>
      <c r="V12" s="38"/>
      <c r="W12" s="38"/>
      <c r="X12" s="59"/>
    </row>
    <row r="13" spans="1:25" s="27" customFormat="1" ht="30" customHeight="1" x14ac:dyDescent="0.25">
      <c r="A13" s="14"/>
      <c r="B13" s="158"/>
      <c r="C13" s="80">
        <v>5</v>
      </c>
      <c r="D13" s="18" t="s">
        <v>32</v>
      </c>
      <c r="E13" s="1" t="s">
        <v>27</v>
      </c>
      <c r="F13" s="2">
        <v>1</v>
      </c>
      <c r="G13" s="60">
        <v>1</v>
      </c>
      <c r="I13" s="83">
        <v>2200000</v>
      </c>
      <c r="J13" s="141"/>
      <c r="K13" s="83">
        <v>2150000</v>
      </c>
      <c r="L13" s="141"/>
      <c r="M13" s="83">
        <v>1950000</v>
      </c>
      <c r="N13" s="141"/>
      <c r="O13" s="88">
        <f>ROUND(MIN(I13,K13,M13),0)</f>
        <v>1950000</v>
      </c>
      <c r="P13" s="54">
        <f>ROUND(AVERAGE(I13,K13,M13),0)</f>
        <v>2100000</v>
      </c>
      <c r="Q13" s="54">
        <f>+MAX(I13,K13,M13)</f>
        <v>2200000</v>
      </c>
      <c r="R13" s="55">
        <f t="shared" si="0"/>
        <v>0.12820512820512819</v>
      </c>
      <c r="S13" s="89">
        <f t="shared" si="1"/>
        <v>2025000</v>
      </c>
      <c r="U13" s="92">
        <f>+S13</f>
        <v>2025000</v>
      </c>
      <c r="V13" s="3">
        <f t="shared" si="2"/>
        <v>384750</v>
      </c>
      <c r="W13" s="3">
        <f t="shared" si="3"/>
        <v>2409750</v>
      </c>
      <c r="X13" s="4">
        <f>+W13*F13</f>
        <v>2409750</v>
      </c>
    </row>
    <row r="14" spans="1:25" s="27" customFormat="1" ht="30" customHeight="1" x14ac:dyDescent="0.3">
      <c r="A14" s="14"/>
      <c r="B14" s="158"/>
      <c r="C14" s="38"/>
      <c r="D14" s="49" t="s">
        <v>33</v>
      </c>
      <c r="E14" s="38"/>
      <c r="F14" s="38"/>
      <c r="G14" s="59"/>
      <c r="I14" s="82"/>
      <c r="J14" s="141"/>
      <c r="K14" s="82"/>
      <c r="L14" s="141"/>
      <c r="M14" s="82"/>
      <c r="N14" s="141"/>
      <c r="O14" s="37"/>
      <c r="P14" s="38"/>
      <c r="Q14" s="38"/>
      <c r="R14" s="38"/>
      <c r="S14" s="59"/>
      <c r="T14" s="33"/>
      <c r="U14" s="37"/>
      <c r="V14" s="38"/>
      <c r="W14" s="38"/>
      <c r="X14" s="59"/>
    </row>
    <row r="15" spans="1:25" s="27" customFormat="1" ht="30" customHeight="1" x14ac:dyDescent="0.25">
      <c r="A15" s="14"/>
      <c r="B15" s="158"/>
      <c r="C15" s="80">
        <v>6</v>
      </c>
      <c r="D15" s="18" t="s">
        <v>34</v>
      </c>
      <c r="E15" s="1" t="s">
        <v>27</v>
      </c>
      <c r="F15" s="2">
        <v>2</v>
      </c>
      <c r="G15" s="60">
        <v>1</v>
      </c>
      <c r="I15" s="83">
        <v>5985000</v>
      </c>
      <c r="J15" s="141"/>
      <c r="K15" s="83">
        <v>6000000</v>
      </c>
      <c r="L15" s="141"/>
      <c r="M15" s="83">
        <v>5350000</v>
      </c>
      <c r="N15" s="141"/>
      <c r="O15" s="88">
        <f>ROUND(MIN(I15,K15,M15),0)</f>
        <v>5350000</v>
      </c>
      <c r="P15" s="54">
        <f>ROUND(AVERAGE(I15,K15,M15),0)</f>
        <v>5778333</v>
      </c>
      <c r="Q15" s="54">
        <f>+MAX(I15,K15,M15)</f>
        <v>6000000</v>
      </c>
      <c r="R15" s="55">
        <f t="shared" ref="R15:R17" si="4">+(Q15/O15)-1</f>
        <v>0.12149532710280364</v>
      </c>
      <c r="S15" s="89">
        <f t="shared" ref="S15:S17" si="5">+ROUND(AVERAGE(O15,P15),0)</f>
        <v>5564167</v>
      </c>
      <c r="U15" s="92">
        <f>+S15</f>
        <v>5564167</v>
      </c>
      <c r="V15" s="3">
        <f t="shared" ref="V15:V17" si="6">ROUND(U15*19%,0)</f>
        <v>1057192</v>
      </c>
      <c r="W15" s="3">
        <f t="shared" ref="W15:W17" si="7">+V15+U15</f>
        <v>6621359</v>
      </c>
      <c r="X15" s="4">
        <f>+W15*F15</f>
        <v>13242718</v>
      </c>
    </row>
    <row r="16" spans="1:25" s="27" customFormat="1" ht="30" customHeight="1" x14ac:dyDescent="0.25">
      <c r="A16" s="14"/>
      <c r="B16" s="158"/>
      <c r="C16" s="80">
        <v>7</v>
      </c>
      <c r="D16" s="18" t="s">
        <v>35</v>
      </c>
      <c r="E16" s="1" t="s">
        <v>27</v>
      </c>
      <c r="F16" s="2">
        <v>2</v>
      </c>
      <c r="G16" s="60">
        <v>1</v>
      </c>
      <c r="I16" s="83">
        <v>7860000</v>
      </c>
      <c r="J16" s="141"/>
      <c r="K16" s="83">
        <v>7900000</v>
      </c>
      <c r="L16" s="141"/>
      <c r="M16" s="83">
        <v>7500000</v>
      </c>
      <c r="N16" s="141"/>
      <c r="O16" s="88">
        <f>ROUND(MIN(I16,K16,M16),0)</f>
        <v>7500000</v>
      </c>
      <c r="P16" s="54">
        <f>ROUND(AVERAGE(I16,K16,M16),0)</f>
        <v>7753333</v>
      </c>
      <c r="Q16" s="54">
        <f>+MAX(I16,K16,M16)</f>
        <v>7900000</v>
      </c>
      <c r="R16" s="55">
        <f t="shared" si="4"/>
        <v>5.3333333333333233E-2</v>
      </c>
      <c r="S16" s="89">
        <f t="shared" si="5"/>
        <v>7626667</v>
      </c>
      <c r="U16" s="92">
        <f>+S16</f>
        <v>7626667</v>
      </c>
      <c r="V16" s="3">
        <f t="shared" si="6"/>
        <v>1449067</v>
      </c>
      <c r="W16" s="3">
        <f t="shared" si="7"/>
        <v>9075734</v>
      </c>
      <c r="X16" s="4">
        <f>+W16*F16</f>
        <v>18151468</v>
      </c>
    </row>
    <row r="17" spans="1:24" s="27" customFormat="1" ht="30" customHeight="1" x14ac:dyDescent="0.25">
      <c r="A17" s="14"/>
      <c r="B17" s="158"/>
      <c r="C17" s="80">
        <v>8</v>
      </c>
      <c r="D17" s="18" t="s">
        <v>36</v>
      </c>
      <c r="E17" s="1" t="s">
        <v>27</v>
      </c>
      <c r="F17" s="2">
        <v>2</v>
      </c>
      <c r="G17" s="60">
        <v>1</v>
      </c>
      <c r="I17" s="83">
        <v>3420000</v>
      </c>
      <c r="J17" s="141"/>
      <c r="K17" s="83">
        <v>3400000</v>
      </c>
      <c r="L17" s="141"/>
      <c r="M17" s="83">
        <v>3100000</v>
      </c>
      <c r="N17" s="141"/>
      <c r="O17" s="88">
        <f>ROUND(MIN(I17,K17,M17),0)</f>
        <v>3100000</v>
      </c>
      <c r="P17" s="54">
        <f>ROUND(AVERAGE(I17,K17,M17),0)</f>
        <v>3306667</v>
      </c>
      <c r="Q17" s="54">
        <f>+MAX(I17,K17,M17)</f>
        <v>3420000</v>
      </c>
      <c r="R17" s="55">
        <f t="shared" si="4"/>
        <v>0.10322580645161294</v>
      </c>
      <c r="S17" s="89">
        <f t="shared" si="5"/>
        <v>3203334</v>
      </c>
      <c r="U17" s="92">
        <f>+S17</f>
        <v>3203334</v>
      </c>
      <c r="V17" s="3">
        <f t="shared" si="6"/>
        <v>608633</v>
      </c>
      <c r="W17" s="3">
        <f t="shared" si="7"/>
        <v>3811967</v>
      </c>
      <c r="X17" s="4">
        <f>+W17*F17</f>
        <v>7623934</v>
      </c>
    </row>
    <row r="18" spans="1:24" s="27" customFormat="1" ht="30" customHeight="1" x14ac:dyDescent="0.3">
      <c r="A18" s="14"/>
      <c r="B18" s="158"/>
      <c r="C18" s="38"/>
      <c r="D18" s="49" t="s">
        <v>37</v>
      </c>
      <c r="E18" s="38"/>
      <c r="F18" s="38"/>
      <c r="G18" s="59"/>
      <c r="I18" s="82"/>
      <c r="J18" s="141"/>
      <c r="K18" s="82"/>
      <c r="L18" s="141"/>
      <c r="M18" s="82"/>
      <c r="N18" s="141"/>
      <c r="O18" s="37"/>
      <c r="P18" s="38"/>
      <c r="Q18" s="38"/>
      <c r="R18" s="38"/>
      <c r="S18" s="59"/>
      <c r="T18" s="33"/>
      <c r="U18" s="37"/>
      <c r="V18" s="38"/>
      <c r="W18" s="38"/>
      <c r="X18" s="59"/>
    </row>
    <row r="19" spans="1:24" s="27" customFormat="1" ht="30" customHeight="1" thickBot="1" x14ac:dyDescent="0.3">
      <c r="A19" s="14"/>
      <c r="B19" s="159"/>
      <c r="C19" s="81">
        <v>9</v>
      </c>
      <c r="D19" s="61" t="s">
        <v>38</v>
      </c>
      <c r="E19" s="62" t="s">
        <v>27</v>
      </c>
      <c r="F19" s="63">
        <v>1</v>
      </c>
      <c r="G19" s="64">
        <v>1</v>
      </c>
      <c r="I19" s="83">
        <v>2430000</v>
      </c>
      <c r="J19" s="141"/>
      <c r="K19" s="83">
        <v>2600000</v>
      </c>
      <c r="L19" s="141"/>
      <c r="M19" s="83">
        <v>2200000</v>
      </c>
      <c r="N19" s="141"/>
      <c r="O19" s="88">
        <f>ROUND(MIN(I19,K19,M19),0)</f>
        <v>2200000</v>
      </c>
      <c r="P19" s="54">
        <f>ROUND(AVERAGE(I19,K19,M19),0)</f>
        <v>2410000</v>
      </c>
      <c r="Q19" s="54">
        <f>+MAX(I19,K19,M19)</f>
        <v>2600000</v>
      </c>
      <c r="R19" s="55">
        <f t="shared" si="0"/>
        <v>0.18181818181818188</v>
      </c>
      <c r="S19" s="89">
        <f t="shared" si="1"/>
        <v>2305000</v>
      </c>
      <c r="U19" s="92">
        <f>+S19</f>
        <v>2305000</v>
      </c>
      <c r="V19" s="3">
        <f t="shared" si="2"/>
        <v>437950</v>
      </c>
      <c r="W19" s="3">
        <f t="shared" si="3"/>
        <v>2742950</v>
      </c>
      <c r="X19" s="4">
        <f>+W19*F19</f>
        <v>2742950</v>
      </c>
    </row>
    <row r="20" spans="1:24" ht="30" customHeight="1" thickBot="1" x14ac:dyDescent="0.35">
      <c r="C20" s="77"/>
      <c r="D20" s="75" t="s">
        <v>57</v>
      </c>
      <c r="E20" s="78"/>
      <c r="F20" s="78"/>
      <c r="G20" s="79"/>
      <c r="H20" s="27" t="s">
        <v>39</v>
      </c>
      <c r="I20" s="122">
        <f>SUM(I8:I19)</f>
        <v>47718000</v>
      </c>
      <c r="J20" s="27"/>
      <c r="K20" s="122">
        <f>SUM(K8:K19)</f>
        <v>47856000</v>
      </c>
      <c r="L20" s="27"/>
      <c r="M20" s="122">
        <f>SUM(M8:M19)</f>
        <v>44300000</v>
      </c>
      <c r="N20" s="27"/>
      <c r="O20" s="122">
        <f>SUM(O8:O19)</f>
        <v>44300000</v>
      </c>
      <c r="P20" s="122">
        <f>SUM(P8:P19)</f>
        <v>46624667</v>
      </c>
      <c r="Q20" s="122">
        <f>SUM(Q8:Q19)</f>
        <v>48077000</v>
      </c>
      <c r="R20" s="123">
        <f>+(Q20/O20)-1</f>
        <v>8.5259593679458234E-2</v>
      </c>
      <c r="S20" s="122">
        <f>SUM(S8:S19)</f>
        <v>45462336</v>
      </c>
      <c r="T20" s="33"/>
      <c r="U20" s="122">
        <f>SUM(U8:U19)</f>
        <v>45726669</v>
      </c>
      <c r="V20" s="122">
        <f>SUM(V8:V19)</f>
        <v>8688067</v>
      </c>
      <c r="W20" s="122">
        <f>SUM(W8:W19)</f>
        <v>54414736</v>
      </c>
      <c r="X20" s="122">
        <f>SUM(X8:X19)</f>
        <v>93578830</v>
      </c>
    </row>
    <row r="21" spans="1:24" ht="30" customHeight="1" x14ac:dyDescent="0.3"/>
    <row r="23" spans="1:24" x14ac:dyDescent="0.3">
      <c r="C23" s="22" t="s">
        <v>40</v>
      </c>
      <c r="D23" s="22"/>
      <c r="E23" s="12"/>
      <c r="F23" s="12"/>
      <c r="G23" s="12"/>
      <c r="H23" s="12"/>
      <c r="I23" s="12"/>
      <c r="J23" s="12"/>
      <c r="K23" s="12"/>
      <c r="L23" s="12"/>
      <c r="M23" s="12"/>
      <c r="N23" s="12"/>
      <c r="O23" s="12"/>
      <c r="P23" s="12"/>
      <c r="Q23" s="12"/>
      <c r="R23" s="12"/>
      <c r="S23" s="12"/>
      <c r="T23" s="12"/>
      <c r="U23" s="12"/>
    </row>
    <row r="24" spans="1:24" ht="18.75" customHeight="1" x14ac:dyDescent="0.3">
      <c r="C24" s="145" t="s">
        <v>41</v>
      </c>
      <c r="D24" s="145"/>
      <c r="E24" s="145"/>
      <c r="F24" s="145"/>
      <c r="G24" s="145"/>
      <c r="H24" s="145"/>
      <c r="I24" s="145"/>
      <c r="J24" s="145"/>
      <c r="K24" s="145"/>
      <c r="L24" s="145"/>
      <c r="M24" s="145"/>
      <c r="N24" s="14"/>
      <c r="O24" s="14"/>
      <c r="P24" s="14"/>
      <c r="Q24" s="14"/>
      <c r="R24" s="14"/>
      <c r="S24" s="14"/>
      <c r="T24" s="14"/>
      <c r="U24" s="14"/>
    </row>
    <row r="25" spans="1:24" s="35" customFormat="1" ht="45.75" customHeight="1" x14ac:dyDescent="0.3">
      <c r="C25" s="145" t="s">
        <v>42</v>
      </c>
      <c r="D25" s="145"/>
      <c r="E25" s="145"/>
      <c r="F25" s="145"/>
      <c r="G25" s="145"/>
      <c r="H25" s="145"/>
      <c r="I25" s="145"/>
      <c r="J25" s="145"/>
      <c r="K25" s="145"/>
      <c r="L25" s="145"/>
      <c r="M25" s="145"/>
      <c r="N25" s="14"/>
      <c r="O25" s="14"/>
      <c r="P25" s="14"/>
      <c r="Q25" s="14"/>
      <c r="R25" s="14"/>
      <c r="S25" s="14"/>
      <c r="T25" s="14"/>
      <c r="U25" s="14"/>
      <c r="V25" s="14"/>
    </row>
    <row r="26" spans="1:24" ht="19.5" customHeight="1" x14ac:dyDescent="0.3">
      <c r="C26" s="142" t="s">
        <v>43</v>
      </c>
      <c r="D26" s="142"/>
      <c r="E26" s="142"/>
      <c r="F26" s="142"/>
      <c r="G26" s="142"/>
      <c r="H26" s="12"/>
      <c r="I26" s="12"/>
      <c r="J26" s="12"/>
      <c r="K26" s="12"/>
      <c r="L26" s="12"/>
      <c r="M26" s="12"/>
      <c r="N26" s="12"/>
      <c r="O26" s="12"/>
      <c r="P26" s="12"/>
      <c r="Q26" s="12"/>
      <c r="R26" s="12"/>
      <c r="S26" s="12"/>
      <c r="T26" s="12"/>
      <c r="U26" s="12"/>
    </row>
    <row r="27" spans="1:24" ht="15" customHeight="1" x14ac:dyDescent="0.3">
      <c r="C27" s="143" t="s">
        <v>44</v>
      </c>
      <c r="D27" s="143"/>
      <c r="E27" s="33"/>
      <c r="F27" s="33"/>
      <c r="G27" s="33"/>
      <c r="H27" s="12"/>
      <c r="I27" s="12"/>
      <c r="J27" s="12"/>
      <c r="K27" s="12"/>
      <c r="L27" s="12"/>
      <c r="M27" s="12"/>
      <c r="N27" s="12"/>
      <c r="O27" s="12"/>
      <c r="P27" s="12"/>
      <c r="Q27" s="12"/>
      <c r="R27" s="12"/>
      <c r="S27" s="12"/>
      <c r="T27" s="12"/>
      <c r="U27" s="12"/>
    </row>
    <row r="28" spans="1:24" x14ac:dyDescent="0.3">
      <c r="C28" s="33"/>
      <c r="D28" s="12"/>
      <c r="E28" s="33"/>
      <c r="F28" s="33"/>
      <c r="G28" s="33"/>
      <c r="H28" s="12"/>
      <c r="I28" s="12"/>
      <c r="J28" s="12"/>
      <c r="K28" s="12"/>
      <c r="L28" s="12"/>
      <c r="M28" s="12"/>
      <c r="N28" s="12"/>
      <c r="O28" s="12"/>
      <c r="P28" s="12"/>
      <c r="Q28" s="12"/>
      <c r="R28" s="12"/>
      <c r="S28" s="12"/>
      <c r="T28" s="12"/>
      <c r="U28" s="12"/>
    </row>
    <row r="29" spans="1:24" x14ac:dyDescent="0.3">
      <c r="C29" s="33"/>
      <c r="D29" s="12"/>
      <c r="E29" s="33"/>
      <c r="F29" s="33"/>
      <c r="G29" s="33"/>
      <c r="H29" s="12"/>
      <c r="I29" s="12"/>
      <c r="J29" s="12"/>
      <c r="K29" s="12"/>
      <c r="L29" s="12"/>
      <c r="M29" s="12"/>
      <c r="N29" s="12"/>
      <c r="O29" s="12"/>
      <c r="P29" s="12"/>
      <c r="Q29" s="12"/>
      <c r="R29" s="12"/>
      <c r="S29" s="12"/>
      <c r="T29" s="12"/>
      <c r="U29" s="12"/>
    </row>
    <row r="30" spans="1:24" x14ac:dyDescent="0.3">
      <c r="C30" s="33"/>
      <c r="D30" s="12"/>
      <c r="E30" s="33"/>
      <c r="F30" s="33"/>
      <c r="G30" s="33"/>
      <c r="H30" s="12"/>
      <c r="I30" s="12"/>
      <c r="J30" s="12"/>
      <c r="K30" s="12"/>
      <c r="L30" s="12"/>
      <c r="M30" s="12"/>
      <c r="N30" s="12"/>
      <c r="O30" s="12"/>
      <c r="P30" s="12"/>
      <c r="Q30" s="12"/>
      <c r="R30" s="12"/>
      <c r="S30" s="12"/>
      <c r="T30" s="12"/>
      <c r="U30" s="12"/>
    </row>
    <row r="31" spans="1:24" x14ac:dyDescent="0.3">
      <c r="C31" s="33"/>
      <c r="D31" s="12"/>
      <c r="E31" s="33"/>
      <c r="F31" s="33"/>
      <c r="G31" s="33"/>
      <c r="H31" s="12"/>
      <c r="I31" s="12"/>
      <c r="J31" s="12"/>
      <c r="K31" s="12"/>
      <c r="L31" s="12"/>
      <c r="M31" s="12"/>
      <c r="N31" s="12"/>
      <c r="O31" s="12"/>
      <c r="P31" s="12"/>
      <c r="Q31" s="12"/>
      <c r="R31" s="12"/>
      <c r="S31" s="12"/>
      <c r="T31" s="12"/>
      <c r="U31" s="12"/>
    </row>
    <row r="32" spans="1:24" x14ac:dyDescent="0.3">
      <c r="C32" s="33"/>
      <c r="D32" s="12"/>
      <c r="E32" s="33"/>
      <c r="F32" s="33"/>
      <c r="G32" s="33"/>
      <c r="H32" s="12"/>
      <c r="I32" s="12"/>
      <c r="J32" s="12"/>
      <c r="K32" s="12"/>
      <c r="L32" s="12"/>
      <c r="M32" s="12"/>
      <c r="N32" s="12"/>
      <c r="O32" s="12"/>
      <c r="P32" s="12"/>
      <c r="Q32" s="12"/>
      <c r="R32" s="12"/>
      <c r="S32" s="12"/>
      <c r="T32" s="12"/>
      <c r="U32" s="12"/>
    </row>
    <row r="33" spans="3:21" x14ac:dyDescent="0.3">
      <c r="C33" s="34"/>
      <c r="D33" s="22"/>
      <c r="E33" s="33"/>
      <c r="F33" s="33"/>
      <c r="G33" s="33"/>
      <c r="H33" s="12"/>
      <c r="I33" s="12"/>
      <c r="J33" s="12"/>
      <c r="K33" s="12"/>
      <c r="L33" s="12"/>
      <c r="M33" s="12"/>
      <c r="N33" s="12"/>
      <c r="O33" s="12"/>
      <c r="P33" s="12"/>
      <c r="Q33" s="12"/>
      <c r="R33" s="12"/>
      <c r="S33" s="12"/>
      <c r="T33" s="12"/>
      <c r="U33" s="12"/>
    </row>
    <row r="34" spans="3:21" x14ac:dyDescent="0.3">
      <c r="C34" s="34"/>
      <c r="D34" s="22"/>
      <c r="E34" s="33"/>
      <c r="F34" s="33"/>
      <c r="G34" s="33"/>
      <c r="H34" s="12"/>
      <c r="I34" s="12"/>
      <c r="J34" s="12"/>
      <c r="K34" s="12"/>
      <c r="L34" s="12"/>
      <c r="M34" s="12"/>
      <c r="N34" s="12"/>
      <c r="O34" s="12"/>
      <c r="P34" s="12"/>
      <c r="Q34" s="12"/>
      <c r="R34" s="12"/>
      <c r="S34" s="12"/>
      <c r="T34" s="12"/>
      <c r="U34" s="12"/>
    </row>
    <row r="35" spans="3:21" x14ac:dyDescent="0.3">
      <c r="F35" s="16"/>
      <c r="G35" s="16"/>
      <c r="H35" s="16"/>
      <c r="I35" s="17"/>
      <c r="K35" s="17"/>
    </row>
  </sheetData>
  <mergeCells count="19">
    <mergeCell ref="O3:O4"/>
    <mergeCell ref="P3:P4"/>
    <mergeCell ref="B6:B19"/>
    <mergeCell ref="C25:M25"/>
    <mergeCell ref="C27:D27"/>
    <mergeCell ref="C1:X1"/>
    <mergeCell ref="C2:D2"/>
    <mergeCell ref="E2:X2"/>
    <mergeCell ref="E26:G26"/>
    <mergeCell ref="C26:D26"/>
    <mergeCell ref="C24:M24"/>
    <mergeCell ref="Q3:Q4"/>
    <mergeCell ref="R3:R4"/>
    <mergeCell ref="S3:S4"/>
    <mergeCell ref="C3:G4"/>
    <mergeCell ref="U3:X4"/>
    <mergeCell ref="I3:I4"/>
    <mergeCell ref="K3:K4"/>
    <mergeCell ref="M3:M4"/>
  </mergeCells>
  <pageMargins left="0.7" right="0.7" top="0.75" bottom="0.75" header="0.3" footer="0.3"/>
  <pageSetup paperSize="5" scale="50"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1"/>
  <sheetViews>
    <sheetView topLeftCell="A6" zoomScaleNormal="100" workbookViewId="0">
      <selection activeCell="C2" sqref="C2:D2"/>
    </sheetView>
  </sheetViews>
  <sheetFormatPr baseColWidth="10" defaultColWidth="11.42578125" defaultRowHeight="16.5" x14ac:dyDescent="0.25"/>
  <cols>
    <col min="1" max="2" width="4.7109375" style="19" customWidth="1"/>
    <col min="3" max="3" width="8.28515625" style="45" customWidth="1"/>
    <col min="4" max="4" width="60.7109375" style="25" customWidth="1"/>
    <col min="5" max="5" width="15.7109375" style="45" customWidth="1"/>
    <col min="6" max="6" width="15.7109375" style="30" customWidth="1"/>
    <col min="7" max="7" width="2.7109375" style="19" customWidth="1"/>
    <col min="8" max="8" width="15.7109375" style="19" customWidth="1"/>
    <col min="9" max="9" width="2.7109375" style="19" customWidth="1"/>
    <col min="10" max="11" width="8.28515625" style="19" customWidth="1"/>
    <col min="12" max="12" width="2.7109375" style="19" customWidth="1"/>
    <col min="13" max="16" width="15.7109375" style="19" customWidth="1"/>
    <col min="17" max="16384" width="11.42578125" style="19"/>
  </cols>
  <sheetData>
    <row r="1" spans="2:17" ht="30" customHeight="1" x14ac:dyDescent="0.25">
      <c r="B1" s="12"/>
      <c r="C1" s="205" t="s">
        <v>55</v>
      </c>
      <c r="D1" s="206"/>
      <c r="E1" s="206"/>
      <c r="F1" s="206"/>
      <c r="G1" s="206"/>
      <c r="H1" s="206"/>
      <c r="I1" s="206"/>
      <c r="J1" s="206"/>
      <c r="K1" s="206"/>
      <c r="L1" s="206"/>
      <c r="M1" s="206"/>
      <c r="N1" s="206"/>
      <c r="O1" s="206"/>
      <c r="P1" s="207"/>
    </row>
    <row r="2" spans="2:17" s="12" customFormat="1" ht="110.1" customHeight="1" thickBot="1" x14ac:dyDescent="0.3">
      <c r="C2" s="150"/>
      <c r="D2" s="151"/>
      <c r="E2" s="152" t="str">
        <f>'ANEXO 1 - COTIZACIONES'!E2</f>
        <v>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v>
      </c>
      <c r="F2" s="152"/>
      <c r="G2" s="152"/>
      <c r="H2" s="152"/>
      <c r="I2" s="152"/>
      <c r="J2" s="152"/>
      <c r="K2" s="152"/>
      <c r="L2" s="152"/>
      <c r="M2" s="152"/>
      <c r="N2" s="152"/>
      <c r="O2" s="152"/>
      <c r="P2" s="153"/>
    </row>
    <row r="3" spans="2:17" s="12" customFormat="1" ht="30" customHeight="1" x14ac:dyDescent="0.25">
      <c r="C3" s="166" t="s">
        <v>1</v>
      </c>
      <c r="D3" s="167"/>
      <c r="E3" s="167"/>
      <c r="F3" s="168"/>
      <c r="G3" s="13"/>
      <c r="H3" s="201" t="s">
        <v>45</v>
      </c>
      <c r="J3" s="105">
        <v>45901</v>
      </c>
      <c r="K3" s="106">
        <v>46082</v>
      </c>
      <c r="L3" s="13"/>
      <c r="M3" s="154" t="s">
        <v>46</v>
      </c>
      <c r="N3" s="155"/>
      <c r="O3" s="155"/>
      <c r="P3" s="156"/>
    </row>
    <row r="4" spans="2:17" s="12" customFormat="1" ht="30" customHeight="1" x14ac:dyDescent="0.25">
      <c r="C4" s="169"/>
      <c r="D4" s="170"/>
      <c r="E4" s="170"/>
      <c r="F4" s="171"/>
      <c r="G4" s="13"/>
      <c r="H4" s="197"/>
      <c r="J4" s="99">
        <v>1.5147999999999999</v>
      </c>
      <c r="K4" s="100">
        <v>1.5693999999999999</v>
      </c>
      <c r="L4" s="13"/>
      <c r="M4" s="193"/>
      <c r="N4" s="194"/>
      <c r="O4" s="194"/>
      <c r="P4" s="195"/>
    </row>
    <row r="5" spans="2:17" s="27" customFormat="1" ht="30" customHeight="1" thickBot="1" x14ac:dyDescent="0.3">
      <c r="B5" s="14"/>
      <c r="C5" s="65" t="s">
        <v>11</v>
      </c>
      <c r="D5" s="66" t="s">
        <v>12</v>
      </c>
      <c r="E5" s="66" t="s">
        <v>13</v>
      </c>
      <c r="F5" s="98" t="s">
        <v>14</v>
      </c>
      <c r="H5" s="82" t="s">
        <v>16</v>
      </c>
      <c r="I5" s="12"/>
      <c r="J5" s="208" t="s">
        <v>16</v>
      </c>
      <c r="K5" s="209"/>
      <c r="M5" s="90" t="s">
        <v>16</v>
      </c>
      <c r="N5" s="53" t="s">
        <v>19</v>
      </c>
      <c r="O5" s="53" t="s">
        <v>20</v>
      </c>
      <c r="P5" s="91" t="s">
        <v>21</v>
      </c>
      <c r="Q5" s="27" t="s">
        <v>22</v>
      </c>
    </row>
    <row r="6" spans="2:17" s="27" customFormat="1" ht="30" customHeight="1" x14ac:dyDescent="0.25">
      <c r="B6" s="157" t="s">
        <v>23</v>
      </c>
      <c r="C6" s="50"/>
      <c r="D6" s="50" t="str">
        <f>'ANEXO 1 - COTIZACIONES'!D6</f>
        <v>SANTANDER</v>
      </c>
      <c r="E6" s="50"/>
      <c r="F6" s="72"/>
      <c r="H6" s="82"/>
      <c r="I6" s="12"/>
      <c r="J6" s="101"/>
      <c r="K6" s="102"/>
      <c r="M6" s="103"/>
      <c r="N6" s="94"/>
      <c r="O6" s="94"/>
      <c r="P6" s="104"/>
    </row>
    <row r="7" spans="2:17" s="27" customFormat="1" ht="30" customHeight="1" x14ac:dyDescent="0.25">
      <c r="B7" s="158"/>
      <c r="C7" s="49"/>
      <c r="D7" s="49" t="str">
        <f>'ANEXO 1 - COTIZACIONES'!D7</f>
        <v>BUCARAMANGA (Edificio sede Principal)</v>
      </c>
      <c r="E7" s="49"/>
      <c r="F7" s="70"/>
      <c r="H7" s="82"/>
      <c r="I7" s="12"/>
      <c r="J7" s="101"/>
      <c r="K7" s="102"/>
      <c r="M7" s="103"/>
      <c r="N7" s="94"/>
      <c r="O7" s="94"/>
      <c r="P7" s="104"/>
    </row>
    <row r="8" spans="2:17" s="27" customFormat="1" ht="30" customHeight="1" x14ac:dyDescent="0.25">
      <c r="B8" s="158"/>
      <c r="C8" s="1">
        <f>'ANEXO 1 - COTIZACIONES'!C8</f>
        <v>1</v>
      </c>
      <c r="D8" s="68" t="str">
        <f>'ANEXO 1 - COTIZACIONES'!D8</f>
        <v>Mantenimiento Sistema de presión constante</v>
      </c>
      <c r="E8" s="1" t="str">
        <f>'ANEXO 1 - COTIZACIONES'!E8</f>
        <v>UND</v>
      </c>
      <c r="F8" s="71">
        <f>'ANEXO 1 - COTIZACIONES'!F8</f>
        <v>2</v>
      </c>
      <c r="H8" s="97">
        <v>950000</v>
      </c>
      <c r="I8" s="28"/>
      <c r="J8" s="202">
        <f>ROUND($K$4/$J$4*H8,0)</f>
        <v>984242</v>
      </c>
      <c r="K8" s="203"/>
      <c r="L8" s="28"/>
      <c r="M8" s="92">
        <f>+J8</f>
        <v>984242</v>
      </c>
      <c r="N8" s="3">
        <f>ROUND(M8*19%,0)</f>
        <v>187006</v>
      </c>
      <c r="O8" s="3">
        <f>+N8+M8</f>
        <v>1171248</v>
      </c>
      <c r="P8" s="4">
        <f>+O8*F8</f>
        <v>2342496</v>
      </c>
      <c r="Q8" s="27" t="s">
        <v>22</v>
      </c>
    </row>
    <row r="9" spans="2:17" s="27" customFormat="1" ht="30" customHeight="1" x14ac:dyDescent="0.25">
      <c r="B9" s="158"/>
      <c r="C9" s="1">
        <f>'ANEXO 1 - COTIZACIONES'!C9</f>
        <v>2</v>
      </c>
      <c r="D9" s="68" t="str">
        <f>'ANEXO 1 - COTIZACIONES'!D9</f>
        <v>Mantenimiento Sistema de presión constante de emergencia</v>
      </c>
      <c r="E9" s="1" t="str">
        <f>'ANEXO 1 - COTIZACIONES'!E9</f>
        <v>UND</v>
      </c>
      <c r="F9" s="71">
        <f>'ANEXO 1 - COTIZACIONES'!F9</f>
        <v>1</v>
      </c>
      <c r="H9" s="97">
        <v>1050000</v>
      </c>
      <c r="I9" s="28"/>
      <c r="J9" s="202">
        <f t="shared" ref="J9:J13" si="0">ROUND($K$4/$J$4*H9,0)</f>
        <v>1087847</v>
      </c>
      <c r="K9" s="203"/>
      <c r="L9" s="28"/>
      <c r="M9" s="92">
        <f>+J9</f>
        <v>1087847</v>
      </c>
      <c r="N9" s="3">
        <f>ROUND(M9*19%,0)</f>
        <v>206691</v>
      </c>
      <c r="O9" s="3">
        <f>+N9+M9</f>
        <v>1294538</v>
      </c>
      <c r="P9" s="4">
        <f>+O9*F9</f>
        <v>1294538</v>
      </c>
    </row>
    <row r="10" spans="2:17" s="27" customFormat="1" ht="30" customHeight="1" x14ac:dyDescent="0.25">
      <c r="B10" s="158"/>
      <c r="C10" s="1">
        <f>'ANEXO 1 - COTIZACIONES'!C10</f>
        <v>3</v>
      </c>
      <c r="D10" s="68" t="str">
        <f>'ANEXO 1 - COTIZACIONES'!D10</f>
        <v>Mantenimiento Sistema de Eyección</v>
      </c>
      <c r="E10" s="1" t="str">
        <f>'ANEXO 1 - COTIZACIONES'!E10</f>
        <v>UND</v>
      </c>
      <c r="F10" s="71">
        <f>'ANEXO 1 - COTIZACIONES'!F10</f>
        <v>4</v>
      </c>
      <c r="H10" s="97">
        <v>1850000</v>
      </c>
      <c r="I10" s="28"/>
      <c r="J10" s="202">
        <f t="shared" si="0"/>
        <v>1916682</v>
      </c>
      <c r="K10" s="203"/>
      <c r="L10" s="28"/>
      <c r="M10" s="92">
        <f t="shared" ref="M10:M19" si="1">+J10</f>
        <v>1916682</v>
      </c>
      <c r="N10" s="3">
        <f t="shared" ref="N10:N19" si="2">ROUND(M10*19%,0)</f>
        <v>364170</v>
      </c>
      <c r="O10" s="3">
        <f t="shared" ref="O10:O19" si="3">+N10+M10</f>
        <v>2280852</v>
      </c>
      <c r="P10" s="4">
        <f t="shared" ref="P10:P19" si="4">+O10*F10</f>
        <v>9123408</v>
      </c>
    </row>
    <row r="11" spans="2:17" s="27" customFormat="1" ht="30" customHeight="1" x14ac:dyDescent="0.25">
      <c r="B11" s="158"/>
      <c r="C11" s="1">
        <f>'ANEXO 1 - COTIZACIONES'!C11</f>
        <v>4</v>
      </c>
      <c r="D11" s="68" t="str">
        <f>'ANEXO 1 - COTIZACIONES'!D11</f>
        <v xml:space="preserve">Mantenimiento preventivo de un (1) equipo contraincendios Marca IHM </v>
      </c>
      <c r="E11" s="1" t="str">
        <f>'ANEXO 1 - COTIZACIONES'!E11</f>
        <v>UND</v>
      </c>
      <c r="F11" s="71">
        <f>'ANEXO 1 - COTIZACIONES'!F11</f>
        <v>1</v>
      </c>
      <c r="H11" s="97">
        <v>0</v>
      </c>
      <c r="I11" s="28"/>
      <c r="J11" s="202">
        <f t="shared" si="0"/>
        <v>0</v>
      </c>
      <c r="K11" s="203"/>
      <c r="L11" s="28"/>
      <c r="M11" s="92">
        <f t="shared" si="1"/>
        <v>0</v>
      </c>
      <c r="N11" s="3">
        <f t="shared" si="2"/>
        <v>0</v>
      </c>
      <c r="O11" s="3">
        <f t="shared" si="3"/>
        <v>0</v>
      </c>
      <c r="P11" s="4">
        <f t="shared" si="4"/>
        <v>0</v>
      </c>
    </row>
    <row r="12" spans="2:17" s="27" customFormat="1" ht="30" customHeight="1" x14ac:dyDescent="0.25">
      <c r="B12" s="158"/>
      <c r="C12" s="50"/>
      <c r="D12" s="50" t="str">
        <f>'ANEXO 1 - COTIZACIONES'!D12</f>
        <v xml:space="preserve">SAN GIL </v>
      </c>
      <c r="E12" s="50"/>
      <c r="F12" s="72"/>
      <c r="H12" s="82"/>
      <c r="I12" s="12"/>
      <c r="J12" s="101"/>
      <c r="K12" s="102"/>
      <c r="M12" s="103"/>
      <c r="N12" s="94"/>
      <c r="O12" s="94"/>
      <c r="P12" s="104"/>
    </row>
    <row r="13" spans="2:17" s="27" customFormat="1" ht="30" customHeight="1" x14ac:dyDescent="0.25">
      <c r="B13" s="158"/>
      <c r="C13" s="1">
        <f>'ANEXO 1 - COTIZACIONES'!C13</f>
        <v>5</v>
      </c>
      <c r="D13" s="68" t="str">
        <f>'ANEXO 1 - COTIZACIONES'!D13</f>
        <v>Mantenimiento general de una (1) bomba de eyección de aguas lluvias de 1/2 HP</v>
      </c>
      <c r="E13" s="1" t="str">
        <f>'ANEXO 1 - COTIZACIONES'!E13</f>
        <v>UND</v>
      </c>
      <c r="F13" s="71">
        <f>'ANEXO 1 - COTIZACIONES'!F13</f>
        <v>1</v>
      </c>
      <c r="H13" s="97">
        <v>950000</v>
      </c>
      <c r="I13" s="28"/>
      <c r="J13" s="202">
        <f t="shared" si="0"/>
        <v>984242</v>
      </c>
      <c r="K13" s="203"/>
      <c r="L13" s="28"/>
      <c r="M13" s="92">
        <f t="shared" si="1"/>
        <v>984242</v>
      </c>
      <c r="N13" s="3">
        <f t="shared" si="2"/>
        <v>187006</v>
      </c>
      <c r="O13" s="3">
        <f t="shared" si="3"/>
        <v>1171248</v>
      </c>
      <c r="P13" s="4">
        <f t="shared" si="4"/>
        <v>1171248</v>
      </c>
    </row>
    <row r="14" spans="2:17" s="27" customFormat="1" ht="30" customHeight="1" x14ac:dyDescent="0.25">
      <c r="B14" s="158"/>
      <c r="C14" s="50"/>
      <c r="D14" s="50" t="str">
        <f>'ANEXO 1 - COTIZACIONES'!D14</f>
        <v>FLORIDABLANCA</v>
      </c>
      <c r="E14" s="50"/>
      <c r="F14" s="72"/>
      <c r="H14" s="82"/>
      <c r="I14" s="12"/>
      <c r="J14" s="101"/>
      <c r="K14" s="102"/>
      <c r="M14" s="103"/>
      <c r="N14" s="94"/>
      <c r="O14" s="94"/>
      <c r="P14" s="104"/>
    </row>
    <row r="15" spans="2:17" s="27" customFormat="1" ht="30" customHeight="1" x14ac:dyDescent="0.25">
      <c r="B15" s="158"/>
      <c r="C15" s="1">
        <f>'ANEXO 1 - COTIZACIONES'!C15</f>
        <v>6</v>
      </c>
      <c r="D15" s="68" t="str">
        <f>'ANEXO 1 - COTIZACIONES'!D15</f>
        <v>Mantenimiento preventivo de un Sistema de presión constante</v>
      </c>
      <c r="E15" s="1" t="str">
        <f>'ANEXO 1 - COTIZACIONES'!E15</f>
        <v>UND</v>
      </c>
      <c r="F15" s="71">
        <f>'ANEXO 1 - COTIZACIONES'!F15</f>
        <v>2</v>
      </c>
      <c r="H15" s="97">
        <v>0</v>
      </c>
      <c r="I15" s="28"/>
      <c r="J15" s="202">
        <f t="shared" ref="J15:J19" si="5">ROUND($K$4/$J$4*H15,0)</f>
        <v>0</v>
      </c>
      <c r="K15" s="203"/>
      <c r="L15" s="28"/>
      <c r="M15" s="92">
        <f t="shared" si="1"/>
        <v>0</v>
      </c>
      <c r="N15" s="3">
        <f t="shared" si="2"/>
        <v>0</v>
      </c>
      <c r="O15" s="3">
        <f t="shared" si="3"/>
        <v>0</v>
      </c>
      <c r="P15" s="4">
        <f t="shared" si="4"/>
        <v>0</v>
      </c>
    </row>
    <row r="16" spans="2:17" s="27" customFormat="1" ht="30" customHeight="1" x14ac:dyDescent="0.25">
      <c r="B16" s="158"/>
      <c r="C16" s="1">
        <f>'ANEXO 1 - COTIZACIONES'!C16</f>
        <v>7</v>
      </c>
      <c r="D16" s="68" t="str">
        <f>'ANEXO 1 - COTIZACIONES'!D16</f>
        <v>Mantenimiento preventivo de un sistema contraincendios</v>
      </c>
      <c r="E16" s="1" t="str">
        <f>'ANEXO 1 - COTIZACIONES'!E16</f>
        <v>UND</v>
      </c>
      <c r="F16" s="71">
        <f>'ANEXO 1 - COTIZACIONES'!F16</f>
        <v>2</v>
      </c>
      <c r="H16" s="97">
        <v>0</v>
      </c>
      <c r="I16" s="28"/>
      <c r="J16" s="202">
        <f t="shared" si="5"/>
        <v>0</v>
      </c>
      <c r="K16" s="203"/>
      <c r="L16" s="28"/>
      <c r="M16" s="92">
        <f t="shared" si="1"/>
        <v>0</v>
      </c>
      <c r="N16" s="3">
        <f t="shared" si="2"/>
        <v>0</v>
      </c>
      <c r="O16" s="3">
        <f t="shared" si="3"/>
        <v>0</v>
      </c>
      <c r="P16" s="4">
        <f t="shared" si="4"/>
        <v>0</v>
      </c>
    </row>
    <row r="17" spans="2:16" s="27" customFormat="1" ht="30" customHeight="1" x14ac:dyDescent="0.25">
      <c r="B17" s="158"/>
      <c r="C17" s="1">
        <f>'ANEXO 1 - COTIZACIONES'!C17</f>
        <v>8</v>
      </c>
      <c r="D17" s="68" t="str">
        <f>'ANEXO 1 - COTIZACIONES'!D17</f>
        <v>Mantenimiento general de dos (2) bombas de eyección</v>
      </c>
      <c r="E17" s="1" t="str">
        <f>'ANEXO 1 - COTIZACIONES'!E17</f>
        <v>UND</v>
      </c>
      <c r="F17" s="71">
        <f>'ANEXO 1 - COTIZACIONES'!F17</f>
        <v>2</v>
      </c>
      <c r="H17" s="97">
        <v>0</v>
      </c>
      <c r="I17" s="28"/>
      <c r="J17" s="202">
        <f t="shared" si="5"/>
        <v>0</v>
      </c>
      <c r="K17" s="203"/>
      <c r="L17" s="28"/>
      <c r="M17" s="92">
        <f t="shared" si="1"/>
        <v>0</v>
      </c>
      <c r="N17" s="3">
        <f t="shared" si="2"/>
        <v>0</v>
      </c>
      <c r="O17" s="3">
        <f t="shared" si="3"/>
        <v>0</v>
      </c>
      <c r="P17" s="4">
        <f t="shared" si="4"/>
        <v>0</v>
      </c>
    </row>
    <row r="18" spans="2:16" s="27" customFormat="1" ht="30" customHeight="1" x14ac:dyDescent="0.25">
      <c r="B18" s="158"/>
      <c r="C18" s="50"/>
      <c r="D18" s="50" t="str">
        <f>'ANEXO 1 - COTIZACIONES'!D18</f>
        <v>BARRANCABERMEJA (CTI)</v>
      </c>
      <c r="E18" s="50"/>
      <c r="F18" s="72"/>
      <c r="H18" s="82"/>
      <c r="I18" s="12"/>
      <c r="J18" s="101"/>
      <c r="K18" s="102"/>
      <c r="M18" s="103"/>
      <c r="N18" s="94"/>
      <c r="O18" s="94"/>
      <c r="P18" s="104"/>
    </row>
    <row r="19" spans="2:16" s="27" customFormat="1" ht="30" customHeight="1" thickBot="1" x14ac:dyDescent="0.3">
      <c r="B19" s="159"/>
      <c r="C19" s="62">
        <f>'ANEXO 1 - COTIZACIONES'!C19</f>
        <v>9</v>
      </c>
      <c r="D19" s="73" t="str">
        <f>'ANEXO 1 - COTIZACIONES'!D19</f>
        <v>Mantenimiento general de una (1) bomba centrífuga de 1 HP, 115V-230V, 60 Hz</v>
      </c>
      <c r="E19" s="62" t="str">
        <f>'ANEXO 1 - COTIZACIONES'!E19</f>
        <v>UND</v>
      </c>
      <c r="F19" s="74">
        <f>'ANEXO 1 - COTIZACIONES'!F19</f>
        <v>1</v>
      </c>
      <c r="H19" s="97">
        <v>950000</v>
      </c>
      <c r="I19" s="28"/>
      <c r="J19" s="202">
        <f t="shared" si="5"/>
        <v>984242</v>
      </c>
      <c r="K19" s="203"/>
      <c r="L19" s="28"/>
      <c r="M19" s="92">
        <f t="shared" si="1"/>
        <v>984242</v>
      </c>
      <c r="N19" s="3">
        <f t="shared" si="2"/>
        <v>187006</v>
      </c>
      <c r="O19" s="3">
        <f t="shared" si="3"/>
        <v>1171248</v>
      </c>
      <c r="P19" s="4">
        <f t="shared" si="4"/>
        <v>1171248</v>
      </c>
    </row>
    <row r="20" spans="2:16" s="27" customFormat="1" ht="30" customHeight="1" thickBot="1" x14ac:dyDescent="0.3">
      <c r="B20" s="14"/>
      <c r="C20" s="125"/>
      <c r="D20" s="75" t="str">
        <f>'ANEXO 1 - COTIZACIONES'!D20</f>
        <v>VALOR TOTAL MANTENIMIENTO</v>
      </c>
      <c r="E20" s="6"/>
      <c r="F20" s="76"/>
      <c r="H20" s="109"/>
      <c r="I20" s="12"/>
      <c r="J20" s="110"/>
      <c r="K20" s="112"/>
      <c r="M20" s="7"/>
      <c r="N20" s="8"/>
      <c r="O20" s="8"/>
      <c r="P20" s="115">
        <f>SUM(P8:P19)</f>
        <v>15102938</v>
      </c>
    </row>
    <row r="21" spans="2:16" s="27" customFormat="1" ht="30" customHeight="1" x14ac:dyDescent="0.25">
      <c r="B21" s="14"/>
      <c r="C21" s="9"/>
      <c r="D21" s="23"/>
      <c r="E21" s="9"/>
      <c r="F21" s="26"/>
      <c r="H21" s="31"/>
      <c r="I21" s="28"/>
      <c r="J21" s="204"/>
      <c r="K21" s="204"/>
      <c r="L21" s="28"/>
      <c r="M21" s="11"/>
      <c r="N21" s="11"/>
      <c r="O21" s="11"/>
      <c r="P21" s="11"/>
    </row>
    <row r="22" spans="2:16" ht="15" customHeight="1" x14ac:dyDescent="0.25">
      <c r="C22" s="200"/>
      <c r="D22" s="200"/>
      <c r="E22" s="200"/>
      <c r="F22" s="200"/>
      <c r="G22" s="12"/>
      <c r="H22" s="12"/>
      <c r="I22" s="12"/>
      <c r="J22" s="12"/>
      <c r="K22" s="12"/>
      <c r="L22" s="12"/>
      <c r="M22" s="12"/>
    </row>
    <row r="23" spans="2:16" ht="15" customHeight="1" x14ac:dyDescent="0.25">
      <c r="C23" s="200"/>
      <c r="D23" s="200"/>
      <c r="E23" s="41"/>
      <c r="F23" s="32"/>
      <c r="G23" s="12"/>
      <c r="H23" s="12"/>
      <c r="I23" s="12"/>
      <c r="J23" s="12"/>
      <c r="K23" s="12"/>
      <c r="L23" s="12"/>
      <c r="M23" s="12"/>
    </row>
    <row r="24" spans="2:16" x14ac:dyDescent="0.25">
      <c r="C24" s="41"/>
      <c r="D24" s="12"/>
      <c r="E24" s="41"/>
      <c r="F24" s="32"/>
      <c r="G24" s="12"/>
      <c r="H24" s="12"/>
      <c r="I24" s="12"/>
      <c r="J24" s="12"/>
      <c r="K24" s="12"/>
      <c r="L24" s="12"/>
      <c r="M24" s="12"/>
    </row>
    <row r="25" spans="2:16" x14ac:dyDescent="0.25">
      <c r="C25" s="41"/>
      <c r="D25" s="12"/>
      <c r="E25" s="41"/>
      <c r="F25" s="32"/>
      <c r="G25" s="12"/>
      <c r="H25" s="12"/>
      <c r="I25" s="12"/>
      <c r="J25" s="12"/>
      <c r="K25" s="12"/>
      <c r="L25" s="12"/>
      <c r="M25" s="12"/>
    </row>
    <row r="26" spans="2:16" x14ac:dyDescent="0.25">
      <c r="C26" s="41"/>
      <c r="D26" s="12"/>
      <c r="E26" s="41"/>
      <c r="F26" s="32"/>
      <c r="G26" s="12"/>
      <c r="H26" s="12"/>
      <c r="I26" s="12"/>
      <c r="J26" s="12"/>
      <c r="K26" s="12"/>
      <c r="L26" s="12"/>
      <c r="M26" s="12"/>
    </row>
    <row r="27" spans="2:16" x14ac:dyDescent="0.25">
      <c r="C27" s="41"/>
      <c r="D27" s="12"/>
      <c r="E27" s="41"/>
      <c r="F27" s="32"/>
      <c r="G27" s="12"/>
      <c r="H27" s="12"/>
      <c r="I27" s="12"/>
      <c r="J27" s="12"/>
      <c r="K27" s="12"/>
      <c r="L27" s="12"/>
      <c r="M27" s="12"/>
    </row>
    <row r="28" spans="2:16" x14ac:dyDescent="0.25">
      <c r="C28" s="41"/>
      <c r="D28" s="12"/>
      <c r="E28" s="41"/>
      <c r="F28" s="32"/>
      <c r="G28" s="12"/>
      <c r="H28" s="12"/>
      <c r="I28" s="12"/>
      <c r="J28" s="12"/>
      <c r="K28" s="12"/>
      <c r="L28" s="12"/>
      <c r="M28" s="12"/>
    </row>
    <row r="29" spans="2:16" x14ac:dyDescent="0.25">
      <c r="C29" s="46"/>
      <c r="D29" s="22"/>
      <c r="E29" s="41"/>
      <c r="F29" s="32"/>
      <c r="G29" s="12"/>
      <c r="H29" s="12"/>
      <c r="I29" s="12"/>
      <c r="J29" s="12"/>
      <c r="K29" s="12"/>
      <c r="L29" s="12"/>
      <c r="M29" s="12"/>
    </row>
    <row r="30" spans="2:16" x14ac:dyDescent="0.25">
      <c r="C30" s="46"/>
      <c r="D30" s="22"/>
      <c r="E30" s="41"/>
      <c r="F30" s="32"/>
      <c r="G30" s="12"/>
      <c r="H30" s="12"/>
      <c r="I30" s="12"/>
      <c r="J30" s="12"/>
      <c r="K30" s="12"/>
      <c r="L30" s="12"/>
      <c r="M30" s="12"/>
    </row>
    <row r="31" spans="2:16" x14ac:dyDescent="0.25">
      <c r="F31" s="29"/>
      <c r="G31" s="25"/>
      <c r="H31" s="17"/>
    </row>
  </sheetData>
  <mergeCells count="21">
    <mergeCell ref="B6:B19"/>
    <mergeCell ref="J17:K17"/>
    <mergeCell ref="J19:K19"/>
    <mergeCell ref="C1:P1"/>
    <mergeCell ref="C2:D2"/>
    <mergeCell ref="E2:P2"/>
    <mergeCell ref="J5:K5"/>
    <mergeCell ref="J8:K8"/>
    <mergeCell ref="C23:D23"/>
    <mergeCell ref="C22:D22"/>
    <mergeCell ref="E22:F22"/>
    <mergeCell ref="C3:F4"/>
    <mergeCell ref="M3:P4"/>
    <mergeCell ref="H3:H4"/>
    <mergeCell ref="J13:K13"/>
    <mergeCell ref="J15:K15"/>
    <mergeCell ref="J16:K16"/>
    <mergeCell ref="J9:K9"/>
    <mergeCell ref="J10:K10"/>
    <mergeCell ref="J11:K11"/>
    <mergeCell ref="J21:K21"/>
  </mergeCells>
  <pageMargins left="0.7" right="0.7" top="0.75" bottom="0.75" header="0.3" footer="0.3"/>
  <pageSetup paperSize="5" scale="50" orientation="landscape"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33"/>
  <sheetViews>
    <sheetView topLeftCell="A9" zoomScaleNormal="100" workbookViewId="0">
      <selection activeCell="C2" sqref="C2:D2"/>
    </sheetView>
  </sheetViews>
  <sheetFormatPr baseColWidth="10" defaultColWidth="11.42578125" defaultRowHeight="16.5" x14ac:dyDescent="0.3"/>
  <cols>
    <col min="1" max="2" width="4.7109375" style="15" customWidth="1"/>
    <col min="3" max="3" width="8.28515625" style="24" customWidth="1"/>
    <col min="4" max="4" width="60.7109375" style="16" customWidth="1"/>
    <col min="5" max="5" width="15.7109375" style="24" customWidth="1"/>
    <col min="6" max="6" width="15.7109375" style="30" customWidth="1"/>
    <col min="7" max="7" width="2.7109375" style="15" customWidth="1"/>
    <col min="8" max="8" width="15.7109375" style="15" customWidth="1"/>
    <col min="9" max="9" width="2.7109375" style="15" customWidth="1"/>
    <col min="10" max="10" width="15.7109375" style="15" customWidth="1"/>
    <col min="11" max="11" width="2.7109375" style="15" customWidth="1"/>
    <col min="12" max="15" width="15.7109375" style="15" customWidth="1"/>
    <col min="16" max="16384" width="11.42578125" style="15"/>
  </cols>
  <sheetData>
    <row r="1" spans="2:16" s="19" customFormat="1" ht="30" customHeight="1" x14ac:dyDescent="0.25">
      <c r="B1" s="12"/>
      <c r="C1" s="147" t="s">
        <v>54</v>
      </c>
      <c r="D1" s="148"/>
      <c r="E1" s="148"/>
      <c r="F1" s="148"/>
      <c r="G1" s="148"/>
      <c r="H1" s="148"/>
      <c r="I1" s="148"/>
      <c r="J1" s="148"/>
      <c r="K1" s="148"/>
      <c r="L1" s="148"/>
      <c r="M1" s="148"/>
      <c r="N1" s="148"/>
      <c r="O1" s="149"/>
    </row>
    <row r="2" spans="2:16" s="12" customFormat="1" ht="110.1" customHeight="1" thickBot="1" x14ac:dyDescent="0.3">
      <c r="C2" s="150"/>
      <c r="D2" s="151"/>
      <c r="E2" s="152" t="str">
        <f>'ANEXO 1 - COTIZACIONES'!E2</f>
        <v>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v>
      </c>
      <c r="F2" s="152"/>
      <c r="G2" s="152"/>
      <c r="H2" s="152"/>
      <c r="I2" s="152"/>
      <c r="J2" s="152"/>
      <c r="K2" s="152"/>
      <c r="L2" s="152"/>
      <c r="M2" s="152"/>
      <c r="N2" s="152"/>
      <c r="O2" s="153"/>
    </row>
    <row r="3" spans="2:16" s="12" customFormat="1" ht="30" customHeight="1" x14ac:dyDescent="0.3">
      <c r="C3" s="147" t="s">
        <v>1</v>
      </c>
      <c r="D3" s="148"/>
      <c r="E3" s="148"/>
      <c r="F3" s="149"/>
      <c r="G3" s="13"/>
      <c r="H3" s="215" t="s">
        <v>10</v>
      </c>
      <c r="I3" s="33"/>
      <c r="J3" s="215" t="s">
        <v>47</v>
      </c>
      <c r="K3" s="13"/>
      <c r="L3" s="190" t="s">
        <v>48</v>
      </c>
      <c r="M3" s="191"/>
      <c r="N3" s="191"/>
      <c r="O3" s="192"/>
    </row>
    <row r="4" spans="2:16" s="12" customFormat="1" ht="30" customHeight="1" x14ac:dyDescent="0.3">
      <c r="C4" s="169"/>
      <c r="D4" s="170"/>
      <c r="E4" s="170"/>
      <c r="F4" s="171"/>
      <c r="G4" s="13"/>
      <c r="H4" s="216"/>
      <c r="I4" s="33"/>
      <c r="J4" s="216">
        <v>1.0508</v>
      </c>
      <c r="K4" s="13"/>
      <c r="L4" s="193"/>
      <c r="M4" s="194"/>
      <c r="N4" s="194"/>
      <c r="O4" s="195"/>
    </row>
    <row r="5" spans="2:16" s="27" customFormat="1" ht="30" customHeight="1" thickBot="1" x14ac:dyDescent="0.35">
      <c r="B5" s="14"/>
      <c r="C5" s="113" t="s">
        <v>11</v>
      </c>
      <c r="D5" s="36" t="s">
        <v>12</v>
      </c>
      <c r="E5" s="36" t="s">
        <v>13</v>
      </c>
      <c r="F5" s="114" t="s">
        <v>14</v>
      </c>
      <c r="H5" s="82" t="s">
        <v>16</v>
      </c>
      <c r="I5" s="33"/>
      <c r="J5" s="82" t="s">
        <v>16</v>
      </c>
      <c r="L5" s="90" t="s">
        <v>16</v>
      </c>
      <c r="M5" s="53" t="s">
        <v>19</v>
      </c>
      <c r="N5" s="53" t="s">
        <v>20</v>
      </c>
      <c r="O5" s="91" t="s">
        <v>21</v>
      </c>
      <c r="P5" s="27" t="s">
        <v>22</v>
      </c>
    </row>
    <row r="6" spans="2:16" s="27" customFormat="1" ht="30" customHeight="1" x14ac:dyDescent="0.3">
      <c r="B6" s="210" t="s">
        <v>23</v>
      </c>
      <c r="C6" s="126"/>
      <c r="D6" s="49" t="str">
        <f>'ANEXO 1 - COTIZACIONES'!D6</f>
        <v>SANTANDER</v>
      </c>
      <c r="E6" s="5"/>
      <c r="F6" s="96"/>
      <c r="H6" s="82"/>
      <c r="I6" s="33"/>
      <c r="J6" s="82"/>
      <c r="L6" s="101"/>
      <c r="M6" s="107"/>
      <c r="N6" s="107"/>
      <c r="O6" s="102"/>
    </row>
    <row r="7" spans="2:16" s="27" customFormat="1" ht="30" customHeight="1" x14ac:dyDescent="0.3">
      <c r="B7" s="211"/>
      <c r="C7" s="126"/>
      <c r="D7" s="49" t="str">
        <f>'ANEXO 1 - COTIZACIONES'!D7</f>
        <v>BUCARAMANGA (Edificio sede Principal)</v>
      </c>
      <c r="E7" s="5"/>
      <c r="F7" s="96"/>
      <c r="H7" s="82"/>
      <c r="I7" s="33"/>
      <c r="J7" s="82"/>
      <c r="L7" s="101"/>
      <c r="M7" s="107"/>
      <c r="N7" s="107"/>
      <c r="O7" s="102"/>
    </row>
    <row r="8" spans="2:16" s="27" customFormat="1" ht="30" customHeight="1" x14ac:dyDescent="0.25">
      <c r="B8" s="211"/>
      <c r="C8" s="108">
        <f>'ANEXO 1 - COTIZACIONES'!C8</f>
        <v>1</v>
      </c>
      <c r="D8" s="18" t="str">
        <f>'ANEXO 1 - COTIZACIONES'!D8</f>
        <v>Mantenimiento Sistema de presión constante</v>
      </c>
      <c r="E8" s="108" t="str">
        <f>'ANEXO 1 - COTIZACIONES'!E8</f>
        <v>UND</v>
      </c>
      <c r="F8" s="95">
        <f>'ANEXO 1 - COTIZACIONES'!F8</f>
        <v>2</v>
      </c>
      <c r="H8" s="97">
        <f>+'ANEXO 1 - COTIZACIONES'!U8</f>
        <v>5546834</v>
      </c>
      <c r="I8" s="28"/>
      <c r="J8" s="97">
        <f>+'ANEXO 2 - HISTORICOS'!M8</f>
        <v>984242</v>
      </c>
      <c r="K8" s="28"/>
      <c r="L8" s="92">
        <f t="shared" ref="L8" si="0">ROUND(IF(J8=0, H8, AVERAGE(H8, J8)),0)</f>
        <v>3265538</v>
      </c>
      <c r="M8" s="3">
        <f t="shared" ref="M8" si="1">ROUND(L8*19%,0)</f>
        <v>620452</v>
      </c>
      <c r="N8" s="3">
        <f t="shared" ref="N8" si="2">+M8+L8</f>
        <v>3885990</v>
      </c>
      <c r="O8" s="4">
        <f t="shared" ref="O8" si="3">+N8*F8</f>
        <v>7771980</v>
      </c>
    </row>
    <row r="9" spans="2:16" s="27" customFormat="1" ht="30" customHeight="1" x14ac:dyDescent="0.25">
      <c r="B9" s="211"/>
      <c r="C9" s="108">
        <f>'ANEXO 1 - COTIZACIONES'!C9</f>
        <v>2</v>
      </c>
      <c r="D9" s="18" t="str">
        <f>'ANEXO 1 - COTIZACIONES'!D9</f>
        <v>Mantenimiento Sistema de presión constante de emergencia</v>
      </c>
      <c r="E9" s="108" t="str">
        <f>'ANEXO 1 - COTIZACIONES'!E9</f>
        <v>UND</v>
      </c>
      <c r="F9" s="95">
        <f>'ANEXO 1 - COTIZACIONES'!F9</f>
        <v>1</v>
      </c>
      <c r="H9" s="97">
        <f>+'ANEXO 1 - COTIZACIONES'!U9</f>
        <v>5677000</v>
      </c>
      <c r="I9" s="28"/>
      <c r="J9" s="97">
        <f>+'ANEXO 2 - HISTORICOS'!M9</f>
        <v>1087847</v>
      </c>
      <c r="K9" s="28"/>
      <c r="L9" s="92">
        <f t="shared" ref="L9:L15" si="4">ROUND(IF(J9=0, H9, AVERAGE(H9, J9)),0)</f>
        <v>3382424</v>
      </c>
      <c r="M9" s="3">
        <f t="shared" ref="M9:M15" si="5">ROUND(L9*19%,0)</f>
        <v>642661</v>
      </c>
      <c r="N9" s="3">
        <f t="shared" ref="N9:N15" si="6">+M9+L9</f>
        <v>4025085</v>
      </c>
      <c r="O9" s="4">
        <f t="shared" ref="O9:O15" si="7">+N9*F9</f>
        <v>4025085</v>
      </c>
    </row>
    <row r="10" spans="2:16" s="27" customFormat="1" ht="30" customHeight="1" x14ac:dyDescent="0.25">
      <c r="B10" s="211"/>
      <c r="C10" s="108">
        <f>'ANEXO 1 - COTIZACIONES'!C10</f>
        <v>3</v>
      </c>
      <c r="D10" s="18" t="str">
        <f>'ANEXO 1 - COTIZACIONES'!D10</f>
        <v>Mantenimiento Sistema de Eyección</v>
      </c>
      <c r="E10" s="108" t="str">
        <f>'ANEXO 1 - COTIZACIONES'!E10</f>
        <v>UND</v>
      </c>
      <c r="F10" s="95">
        <f>'ANEXO 1 - COTIZACIONES'!F10</f>
        <v>4</v>
      </c>
      <c r="H10" s="97">
        <f>+'ANEXO 1 - COTIZACIONES'!U10</f>
        <v>3656667</v>
      </c>
      <c r="I10" s="28"/>
      <c r="J10" s="97">
        <f>+'ANEXO 2 - HISTORICOS'!M10</f>
        <v>1916682</v>
      </c>
      <c r="K10" s="28"/>
      <c r="L10" s="92">
        <f t="shared" si="4"/>
        <v>2786675</v>
      </c>
      <c r="M10" s="3">
        <f t="shared" si="5"/>
        <v>529468</v>
      </c>
      <c r="N10" s="3">
        <f t="shared" si="6"/>
        <v>3316143</v>
      </c>
      <c r="O10" s="4">
        <f t="shared" si="7"/>
        <v>13264572</v>
      </c>
    </row>
    <row r="11" spans="2:16" s="27" customFormat="1" ht="30" customHeight="1" x14ac:dyDescent="0.25">
      <c r="B11" s="211"/>
      <c r="C11" s="108">
        <f>'ANEXO 1 - COTIZACIONES'!C11</f>
        <v>4</v>
      </c>
      <c r="D11" s="18" t="str">
        <f>'ANEXO 1 - COTIZACIONES'!D11</f>
        <v xml:space="preserve">Mantenimiento preventivo de un (1) equipo contraincendios Marca IHM </v>
      </c>
      <c r="E11" s="108" t="str">
        <f>'ANEXO 1 - COTIZACIONES'!E11</f>
        <v>UND</v>
      </c>
      <c r="F11" s="95">
        <f>'ANEXO 1 - COTIZACIONES'!F11</f>
        <v>1</v>
      </c>
      <c r="H11" s="97">
        <f>+'ANEXO 1 - COTIZACIONES'!U11</f>
        <v>10122000</v>
      </c>
      <c r="I11" s="28"/>
      <c r="J11" s="97">
        <f>+'ANEXO 2 - HISTORICOS'!M11</f>
        <v>0</v>
      </c>
      <c r="K11" s="28"/>
      <c r="L11" s="92">
        <f t="shared" si="4"/>
        <v>10122000</v>
      </c>
      <c r="M11" s="3">
        <f t="shared" si="5"/>
        <v>1923180</v>
      </c>
      <c r="N11" s="3">
        <f t="shared" si="6"/>
        <v>12045180</v>
      </c>
      <c r="O11" s="4">
        <f t="shared" si="7"/>
        <v>12045180</v>
      </c>
    </row>
    <row r="12" spans="2:16" s="27" customFormat="1" ht="30" customHeight="1" x14ac:dyDescent="0.3">
      <c r="B12" s="211"/>
      <c r="C12" s="126"/>
      <c r="D12" s="49" t="str">
        <f>'ANEXO 1 - COTIZACIONES'!D12</f>
        <v xml:space="preserve">SAN GIL </v>
      </c>
      <c r="E12" s="5"/>
      <c r="F12" s="96"/>
      <c r="H12" s="82"/>
      <c r="I12" s="33"/>
      <c r="J12" s="82"/>
      <c r="L12" s="101"/>
      <c r="M12" s="107"/>
      <c r="N12" s="107"/>
      <c r="O12" s="102"/>
    </row>
    <row r="13" spans="2:16" s="27" customFormat="1" ht="30" customHeight="1" x14ac:dyDescent="0.25">
      <c r="B13" s="211"/>
      <c r="C13" s="108">
        <f>'ANEXO 1 - COTIZACIONES'!C13</f>
        <v>5</v>
      </c>
      <c r="D13" s="18" t="str">
        <f>'ANEXO 1 - COTIZACIONES'!D13</f>
        <v>Mantenimiento general de una (1) bomba de eyección de aguas lluvias de 1/2 HP</v>
      </c>
      <c r="E13" s="108" t="str">
        <f>'ANEXO 1 - COTIZACIONES'!E13</f>
        <v>UND</v>
      </c>
      <c r="F13" s="95">
        <f>'ANEXO 1 - COTIZACIONES'!F13</f>
        <v>1</v>
      </c>
      <c r="H13" s="97">
        <f>+'ANEXO 1 - COTIZACIONES'!U13</f>
        <v>2025000</v>
      </c>
      <c r="I13" s="28"/>
      <c r="J13" s="97">
        <f>+'ANEXO 2 - HISTORICOS'!M13</f>
        <v>984242</v>
      </c>
      <c r="K13" s="28"/>
      <c r="L13" s="92">
        <f t="shared" si="4"/>
        <v>1504621</v>
      </c>
      <c r="M13" s="3">
        <f t="shared" si="5"/>
        <v>285878</v>
      </c>
      <c r="N13" s="3">
        <f t="shared" si="6"/>
        <v>1790499</v>
      </c>
      <c r="O13" s="4">
        <f t="shared" si="7"/>
        <v>1790499</v>
      </c>
    </row>
    <row r="14" spans="2:16" s="27" customFormat="1" ht="30" customHeight="1" x14ac:dyDescent="0.3">
      <c r="B14" s="211"/>
      <c r="C14" s="126"/>
      <c r="D14" s="49" t="str">
        <f>'ANEXO 1 - COTIZACIONES'!D14</f>
        <v>FLORIDABLANCA</v>
      </c>
      <c r="E14" s="5"/>
      <c r="F14" s="96"/>
      <c r="H14" s="82"/>
      <c r="I14" s="33"/>
      <c r="J14" s="82"/>
      <c r="L14" s="101"/>
      <c r="M14" s="107"/>
      <c r="N14" s="107"/>
      <c r="O14" s="102"/>
    </row>
    <row r="15" spans="2:16" s="27" customFormat="1" ht="30" customHeight="1" x14ac:dyDescent="0.25">
      <c r="B15" s="211"/>
      <c r="C15" s="108">
        <f>'ANEXO 1 - COTIZACIONES'!C15</f>
        <v>6</v>
      </c>
      <c r="D15" s="18" t="str">
        <f>'ANEXO 1 - COTIZACIONES'!D15</f>
        <v>Mantenimiento preventivo de un Sistema de presión constante</v>
      </c>
      <c r="E15" s="108" t="str">
        <f>'ANEXO 1 - COTIZACIONES'!E15</f>
        <v>UND</v>
      </c>
      <c r="F15" s="95">
        <f>'ANEXO 1 - COTIZACIONES'!F15</f>
        <v>2</v>
      </c>
      <c r="H15" s="97">
        <f>+'ANEXO 1 - COTIZACIONES'!U15</f>
        <v>5564167</v>
      </c>
      <c r="I15" s="28"/>
      <c r="J15" s="97">
        <f>+'ANEXO 2 - HISTORICOS'!M15</f>
        <v>0</v>
      </c>
      <c r="K15" s="28"/>
      <c r="L15" s="92">
        <f t="shared" si="4"/>
        <v>5564167</v>
      </c>
      <c r="M15" s="3">
        <f t="shared" si="5"/>
        <v>1057192</v>
      </c>
      <c r="N15" s="3">
        <f t="shared" si="6"/>
        <v>6621359</v>
      </c>
      <c r="O15" s="4">
        <f t="shared" si="7"/>
        <v>13242718</v>
      </c>
    </row>
    <row r="16" spans="2:16" s="27" customFormat="1" ht="30" customHeight="1" x14ac:dyDescent="0.25">
      <c r="B16" s="211"/>
      <c r="C16" s="108">
        <f>'ANEXO 1 - COTIZACIONES'!C16</f>
        <v>7</v>
      </c>
      <c r="D16" s="18" t="str">
        <f>'ANEXO 1 - COTIZACIONES'!D16</f>
        <v>Mantenimiento preventivo de un sistema contraincendios</v>
      </c>
      <c r="E16" s="108" t="str">
        <f>'ANEXO 1 - COTIZACIONES'!E16</f>
        <v>UND</v>
      </c>
      <c r="F16" s="95">
        <f>'ANEXO 1 - COTIZACIONES'!F16</f>
        <v>2</v>
      </c>
      <c r="H16" s="97">
        <f>+'ANEXO 1 - COTIZACIONES'!U16</f>
        <v>7626667</v>
      </c>
      <c r="I16" s="28"/>
      <c r="J16" s="97">
        <f>+'ANEXO 2 - HISTORICOS'!M16</f>
        <v>0</v>
      </c>
      <c r="K16" s="28"/>
      <c r="L16" s="92">
        <f t="shared" ref="L16:L19" si="8">ROUND(IF(J16=0, H16, AVERAGE(H16, J16)),0)</f>
        <v>7626667</v>
      </c>
      <c r="M16" s="3">
        <f t="shared" ref="M16:M19" si="9">ROUND(L16*19%,0)</f>
        <v>1449067</v>
      </c>
      <c r="N16" s="3">
        <f t="shared" ref="N16:N19" si="10">+M16+L16</f>
        <v>9075734</v>
      </c>
      <c r="O16" s="4">
        <f t="shared" ref="O16:O19" si="11">+N16*F16</f>
        <v>18151468</v>
      </c>
    </row>
    <row r="17" spans="2:15" s="27" customFormat="1" ht="30" customHeight="1" x14ac:dyDescent="0.25">
      <c r="B17" s="211"/>
      <c r="C17" s="108">
        <f>'ANEXO 1 - COTIZACIONES'!C17</f>
        <v>8</v>
      </c>
      <c r="D17" s="18" t="str">
        <f>'ANEXO 1 - COTIZACIONES'!D17</f>
        <v>Mantenimiento general de dos (2) bombas de eyección</v>
      </c>
      <c r="E17" s="108" t="str">
        <f>'ANEXO 1 - COTIZACIONES'!E17</f>
        <v>UND</v>
      </c>
      <c r="F17" s="95">
        <f>'ANEXO 1 - COTIZACIONES'!F17</f>
        <v>2</v>
      </c>
      <c r="H17" s="97">
        <f>+'ANEXO 1 - COTIZACIONES'!U17</f>
        <v>3203334</v>
      </c>
      <c r="I17" s="28"/>
      <c r="J17" s="97">
        <f>+'ANEXO 2 - HISTORICOS'!M17</f>
        <v>0</v>
      </c>
      <c r="K17" s="28"/>
      <c r="L17" s="92">
        <f t="shared" si="8"/>
        <v>3203334</v>
      </c>
      <c r="M17" s="3">
        <f t="shared" si="9"/>
        <v>608633</v>
      </c>
      <c r="N17" s="3">
        <f t="shared" si="10"/>
        <v>3811967</v>
      </c>
      <c r="O17" s="4">
        <f t="shared" si="11"/>
        <v>7623934</v>
      </c>
    </row>
    <row r="18" spans="2:15" s="27" customFormat="1" ht="30" customHeight="1" x14ac:dyDescent="0.3">
      <c r="B18" s="211"/>
      <c r="C18" s="126"/>
      <c r="D18" s="49" t="str">
        <f>'ANEXO 1 - COTIZACIONES'!D18</f>
        <v>BARRANCABERMEJA (CTI)</v>
      </c>
      <c r="E18" s="5"/>
      <c r="F18" s="96"/>
      <c r="H18" s="82"/>
      <c r="I18" s="33"/>
      <c r="J18" s="82"/>
      <c r="L18" s="101"/>
      <c r="M18" s="107"/>
      <c r="N18" s="107"/>
      <c r="O18" s="102"/>
    </row>
    <row r="19" spans="2:15" s="27" customFormat="1" ht="30" customHeight="1" thickBot="1" x14ac:dyDescent="0.3">
      <c r="B19" s="212"/>
      <c r="C19" s="108">
        <f>'ANEXO 1 - COTIZACIONES'!C19</f>
        <v>9</v>
      </c>
      <c r="D19" s="18" t="str">
        <f>'ANEXO 1 - COTIZACIONES'!D19</f>
        <v>Mantenimiento general de una (1) bomba centrífuga de 1 HP, 115V-230V, 60 Hz</v>
      </c>
      <c r="E19" s="108" t="str">
        <f>'ANEXO 1 - COTIZACIONES'!E19</f>
        <v>UND</v>
      </c>
      <c r="F19" s="95">
        <f>'ANEXO 1 - COTIZACIONES'!F19</f>
        <v>1</v>
      </c>
      <c r="H19" s="97">
        <f>+'ANEXO 1 - COTIZACIONES'!U19</f>
        <v>2305000</v>
      </c>
      <c r="I19" s="28"/>
      <c r="J19" s="97">
        <f>+'ANEXO 2 - HISTORICOS'!M19</f>
        <v>984242</v>
      </c>
      <c r="K19" s="28"/>
      <c r="L19" s="92">
        <f t="shared" si="8"/>
        <v>1644621</v>
      </c>
      <c r="M19" s="3">
        <f t="shared" si="9"/>
        <v>312478</v>
      </c>
      <c r="N19" s="3">
        <f t="shared" si="10"/>
        <v>1957099</v>
      </c>
      <c r="O19" s="4">
        <f t="shared" si="11"/>
        <v>1957099</v>
      </c>
    </row>
    <row r="20" spans="2:15" s="27" customFormat="1" ht="30" customHeight="1" thickBot="1" x14ac:dyDescent="0.35">
      <c r="B20" s="14"/>
      <c r="C20" s="125"/>
      <c r="D20" s="75" t="str">
        <f>'ANEXO 1 - COTIZACIONES'!D20</f>
        <v>VALOR TOTAL MANTENIMIENTO</v>
      </c>
      <c r="E20" s="6"/>
      <c r="F20" s="76"/>
      <c r="H20" s="109"/>
      <c r="I20" s="33"/>
      <c r="J20" s="109"/>
      <c r="L20" s="110"/>
      <c r="M20" s="111"/>
      <c r="N20" s="111"/>
      <c r="O20" s="116">
        <f>SUM(O8:O19)</f>
        <v>79872535</v>
      </c>
    </row>
    <row r="21" spans="2:15" s="27" customFormat="1" x14ac:dyDescent="0.25">
      <c r="B21" s="14"/>
      <c r="C21" s="9"/>
      <c r="D21" s="10"/>
      <c r="E21" s="9"/>
      <c r="F21" s="26"/>
      <c r="H21" s="31"/>
      <c r="I21" s="28"/>
      <c r="J21" s="31"/>
      <c r="K21" s="28"/>
      <c r="L21" s="11"/>
      <c r="M21" s="11"/>
      <c r="N21" s="11"/>
      <c r="O21" s="11"/>
    </row>
    <row r="22" spans="2:15" x14ac:dyDescent="0.3">
      <c r="C22" s="46" t="s">
        <v>40</v>
      </c>
      <c r="D22" s="22"/>
      <c r="E22" s="41"/>
      <c r="F22" s="32"/>
      <c r="G22" s="12"/>
      <c r="H22" s="12"/>
      <c r="I22" s="12"/>
      <c r="J22" s="12"/>
      <c r="K22" s="12"/>
      <c r="L22" s="12"/>
    </row>
    <row r="23" spans="2:15" ht="42.75" customHeight="1" x14ac:dyDescent="0.3">
      <c r="C23" s="213" t="s">
        <v>49</v>
      </c>
      <c r="D23" s="213"/>
      <c r="E23" s="213"/>
      <c r="F23" s="213"/>
      <c r="G23" s="213"/>
      <c r="H23" s="213"/>
      <c r="I23" s="213"/>
      <c r="J23" s="213"/>
      <c r="K23" s="213"/>
      <c r="L23" s="213"/>
    </row>
    <row r="24" spans="2:15" ht="15" customHeight="1" x14ac:dyDescent="0.3">
      <c r="C24" s="142" t="s">
        <v>50</v>
      </c>
      <c r="D24" s="142"/>
      <c r="E24" s="214"/>
      <c r="F24" s="214"/>
      <c r="G24" s="40"/>
      <c r="H24" s="40"/>
      <c r="I24" s="12"/>
      <c r="J24" s="12"/>
      <c r="K24" s="12"/>
      <c r="L24" s="12"/>
    </row>
    <row r="25" spans="2:15" ht="15" customHeight="1" x14ac:dyDescent="0.3">
      <c r="C25" s="143" t="s">
        <v>44</v>
      </c>
      <c r="D25" s="143"/>
      <c r="E25" s="42"/>
      <c r="F25" s="43"/>
      <c r="G25" s="12"/>
      <c r="H25" s="12"/>
      <c r="I25" s="12"/>
      <c r="J25" s="12"/>
      <c r="K25" s="12"/>
      <c r="L25" s="12"/>
    </row>
    <row r="26" spans="2:15" x14ac:dyDescent="0.3">
      <c r="C26" s="42"/>
      <c r="D26" s="33"/>
      <c r="E26" s="42"/>
      <c r="F26" s="43"/>
      <c r="G26" s="12"/>
      <c r="H26" s="12"/>
      <c r="I26" s="12"/>
      <c r="J26" s="12"/>
      <c r="K26" s="12"/>
      <c r="L26" s="12"/>
    </row>
    <row r="27" spans="2:15" x14ac:dyDescent="0.3">
      <c r="C27" s="42"/>
      <c r="D27" s="33"/>
      <c r="E27" s="42"/>
      <c r="F27" s="43"/>
      <c r="G27" s="12"/>
      <c r="H27" s="12"/>
      <c r="I27" s="12"/>
      <c r="J27" s="12"/>
      <c r="K27" s="12"/>
      <c r="L27" s="12"/>
    </row>
    <row r="28" spans="2:15" x14ac:dyDescent="0.3">
      <c r="C28" s="42"/>
      <c r="D28" s="33"/>
      <c r="E28" s="42"/>
      <c r="F28" s="43"/>
      <c r="G28" s="12"/>
      <c r="H28" s="12"/>
      <c r="I28" s="12"/>
      <c r="J28" s="12"/>
      <c r="K28" s="12"/>
      <c r="L28" s="12"/>
    </row>
    <row r="29" spans="2:15" x14ac:dyDescent="0.3">
      <c r="C29" s="42"/>
      <c r="D29" s="33"/>
      <c r="E29" s="42"/>
      <c r="F29" s="43"/>
      <c r="G29" s="12"/>
      <c r="H29" s="12"/>
      <c r="I29" s="12"/>
      <c r="J29" s="12"/>
      <c r="K29" s="12"/>
      <c r="L29" s="12"/>
    </row>
    <row r="30" spans="2:15" x14ac:dyDescent="0.3">
      <c r="C30" s="42"/>
      <c r="D30" s="33"/>
      <c r="E30" s="42"/>
      <c r="F30" s="43"/>
      <c r="G30" s="12"/>
      <c r="H30" s="12"/>
      <c r="I30" s="12"/>
      <c r="J30" s="12"/>
      <c r="K30" s="12"/>
      <c r="L30" s="12"/>
    </row>
    <row r="31" spans="2:15" x14ac:dyDescent="0.3">
      <c r="C31" s="127"/>
      <c r="D31" s="34"/>
      <c r="E31" s="42"/>
      <c r="F31" s="43"/>
      <c r="G31" s="12"/>
      <c r="H31" s="12"/>
      <c r="I31" s="12"/>
      <c r="J31" s="12"/>
      <c r="K31" s="12"/>
      <c r="L31" s="12"/>
    </row>
    <row r="32" spans="2:15" x14ac:dyDescent="0.3">
      <c r="C32" s="127"/>
      <c r="D32" s="34"/>
      <c r="E32" s="42"/>
      <c r="F32" s="43"/>
      <c r="G32" s="12"/>
      <c r="H32" s="12"/>
      <c r="I32" s="12"/>
      <c r="J32" s="12"/>
      <c r="K32" s="12"/>
      <c r="L32" s="12"/>
    </row>
    <row r="33" spans="6:8" x14ac:dyDescent="0.3">
      <c r="F33" s="44"/>
      <c r="G33" s="16"/>
      <c r="H33" s="17"/>
    </row>
  </sheetData>
  <mergeCells count="12">
    <mergeCell ref="C1:O1"/>
    <mergeCell ref="C2:D2"/>
    <mergeCell ref="E2:O2"/>
    <mergeCell ref="C3:F4"/>
    <mergeCell ref="H3:H4"/>
    <mergeCell ref="L3:O4"/>
    <mergeCell ref="J3:J4"/>
    <mergeCell ref="B6:B19"/>
    <mergeCell ref="C23:L23"/>
    <mergeCell ref="C24:D24"/>
    <mergeCell ref="C25:D25"/>
    <mergeCell ref="E24:F24"/>
  </mergeCells>
  <pageMargins left="0.7" right="0.7" top="0.75" bottom="0.75" header="0.3" footer="0.3"/>
  <pageSetup paperSize="5" scale="50" orientation="landscape" horizontalDpi="4294967293"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34"/>
  <sheetViews>
    <sheetView tabSelected="1" zoomScaleNormal="100" workbookViewId="0"/>
  </sheetViews>
  <sheetFormatPr baseColWidth="10" defaultColWidth="11.42578125" defaultRowHeight="16.5" x14ac:dyDescent="0.3"/>
  <cols>
    <col min="1" max="2" width="4.7109375" style="15" customWidth="1"/>
    <col min="3" max="3" width="8.28515625" style="24" customWidth="1"/>
    <col min="4" max="4" width="60.7109375" style="25" customWidth="1"/>
    <col min="5" max="5" width="15.7109375" style="45" customWidth="1"/>
    <col min="6" max="6" width="15.7109375" style="30" customWidth="1"/>
    <col min="7" max="7" width="2.7109375" style="15" customWidth="1"/>
    <col min="8" max="11" width="15.7109375" style="15" customWidth="1"/>
    <col min="12" max="14" width="11.42578125" style="15"/>
    <col min="15" max="15" width="18.85546875" style="15" bestFit="1" customWidth="1"/>
    <col min="16" max="16" width="11.42578125" style="15"/>
    <col min="17" max="17" width="15.42578125" style="15" bestFit="1" customWidth="1"/>
    <col min="18" max="16384" width="11.42578125" style="15"/>
  </cols>
  <sheetData>
    <row r="1" spans="2:15" s="19" customFormat="1" ht="30" customHeight="1" x14ac:dyDescent="0.25">
      <c r="B1" s="12"/>
      <c r="C1" s="147" t="s">
        <v>56</v>
      </c>
      <c r="D1" s="148"/>
      <c r="E1" s="148"/>
      <c r="F1" s="148"/>
      <c r="G1" s="148"/>
      <c r="H1" s="148"/>
      <c r="I1" s="148"/>
      <c r="J1" s="148"/>
      <c r="K1" s="149"/>
    </row>
    <row r="2" spans="2:15" s="12" customFormat="1" ht="110.1" customHeight="1" thickBot="1" x14ac:dyDescent="0.3">
      <c r="C2" s="150"/>
      <c r="D2" s="151"/>
      <c r="E2" s="152" t="str">
        <f>'ANEXO 1 - COTIZACIONES'!E2</f>
        <v>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v>
      </c>
      <c r="F2" s="152"/>
      <c r="G2" s="152"/>
      <c r="H2" s="152"/>
      <c r="I2" s="152"/>
      <c r="J2" s="152"/>
      <c r="K2" s="153"/>
    </row>
    <row r="3" spans="2:15" s="12" customFormat="1" ht="30" customHeight="1" x14ac:dyDescent="0.25">
      <c r="C3" s="166" t="s">
        <v>1</v>
      </c>
      <c r="D3" s="167"/>
      <c r="E3" s="167"/>
      <c r="F3" s="168"/>
      <c r="G3" s="13"/>
      <c r="H3" s="154" t="s">
        <v>51</v>
      </c>
      <c r="I3" s="155"/>
      <c r="J3" s="155"/>
      <c r="K3" s="156"/>
    </row>
    <row r="4" spans="2:15" s="12" customFormat="1" ht="30" customHeight="1" x14ac:dyDescent="0.25">
      <c r="C4" s="169"/>
      <c r="D4" s="170"/>
      <c r="E4" s="170"/>
      <c r="F4" s="171"/>
      <c r="G4" s="13"/>
      <c r="H4" s="160" t="s">
        <v>16</v>
      </c>
      <c r="I4" s="162" t="s">
        <v>19</v>
      </c>
      <c r="J4" s="162" t="s">
        <v>20</v>
      </c>
      <c r="K4" s="164" t="s">
        <v>21</v>
      </c>
    </row>
    <row r="5" spans="2:15" s="27" customFormat="1" ht="30" customHeight="1" thickBot="1" x14ac:dyDescent="0.3">
      <c r="B5" s="14"/>
      <c r="C5" s="132" t="s">
        <v>11</v>
      </c>
      <c r="D5" s="133" t="s">
        <v>12</v>
      </c>
      <c r="E5" s="133" t="s">
        <v>13</v>
      </c>
      <c r="F5" s="134" t="s">
        <v>14</v>
      </c>
      <c r="H5" s="161"/>
      <c r="I5" s="163"/>
      <c r="J5" s="163"/>
      <c r="K5" s="165"/>
      <c r="L5" s="27" t="s">
        <v>22</v>
      </c>
    </row>
    <row r="6" spans="2:15" s="27" customFormat="1" ht="30" customHeight="1" x14ac:dyDescent="0.25">
      <c r="B6" s="157" t="s">
        <v>23</v>
      </c>
      <c r="C6" s="135"/>
      <c r="D6" s="56" t="str">
        <f>'ANEXO 1 - COTIZACIONES'!D6</f>
        <v>SANTANDER</v>
      </c>
      <c r="E6" s="56"/>
      <c r="F6" s="69"/>
      <c r="H6" s="93"/>
      <c r="I6" s="57"/>
      <c r="J6" s="57"/>
      <c r="K6" s="58"/>
      <c r="O6" s="28"/>
    </row>
    <row r="7" spans="2:15" s="27" customFormat="1" ht="30" customHeight="1" x14ac:dyDescent="0.25">
      <c r="B7" s="158"/>
      <c r="C7" s="128"/>
      <c r="D7" s="49" t="str">
        <f>'ANEXO 1 - COTIZACIONES'!D7</f>
        <v>BUCARAMANGA (Edificio sede Principal)</v>
      </c>
      <c r="E7" s="49"/>
      <c r="F7" s="70"/>
      <c r="H7" s="37"/>
      <c r="I7" s="38"/>
      <c r="J7" s="38"/>
      <c r="K7" s="59"/>
      <c r="O7" s="28"/>
    </row>
    <row r="8" spans="2:15" s="27" customFormat="1" ht="30" customHeight="1" x14ac:dyDescent="0.25">
      <c r="B8" s="158"/>
      <c r="C8" s="136">
        <f>'ANEXO 1 - COTIZACIONES'!C8</f>
        <v>1</v>
      </c>
      <c r="D8" s="117" t="str">
        <f>'ANEXO 1 - COTIZACIONES'!D8</f>
        <v>Mantenimiento Sistema de presión constante</v>
      </c>
      <c r="E8" s="1" t="str">
        <f>'ANEXO 1 - COTIZACIONES'!E8</f>
        <v>UND</v>
      </c>
      <c r="F8" s="71">
        <f>'ANEXO 1 - COTIZACIONES'!F8</f>
        <v>2</v>
      </c>
      <c r="H8" s="92">
        <f>'ANEXO 3 - PROY COSTOS'!L8</f>
        <v>3265538</v>
      </c>
      <c r="I8" s="3">
        <f t="shared" ref="I8" si="0">ROUND(H8*19%,0)</f>
        <v>620452</v>
      </c>
      <c r="J8" s="3">
        <f t="shared" ref="J8" si="1">+I8+H8</f>
        <v>3885990</v>
      </c>
      <c r="K8" s="4">
        <f t="shared" ref="K8" si="2">+J8*F8</f>
        <v>7771980</v>
      </c>
      <c r="O8" s="28"/>
    </row>
    <row r="9" spans="2:15" s="27" customFormat="1" ht="30" customHeight="1" x14ac:dyDescent="0.25">
      <c r="B9" s="158"/>
      <c r="C9" s="136">
        <f>'ANEXO 1 - COTIZACIONES'!C9</f>
        <v>2</v>
      </c>
      <c r="D9" s="117" t="str">
        <f>'ANEXO 1 - COTIZACIONES'!D9</f>
        <v>Mantenimiento Sistema de presión constante de emergencia</v>
      </c>
      <c r="E9" s="1" t="str">
        <f>'ANEXO 1 - COTIZACIONES'!E9</f>
        <v>UND</v>
      </c>
      <c r="F9" s="71">
        <f>'ANEXO 1 - COTIZACIONES'!F9</f>
        <v>1</v>
      </c>
      <c r="H9" s="92">
        <f>'ANEXO 3 - PROY COSTOS'!L9</f>
        <v>3382424</v>
      </c>
      <c r="I9" s="3">
        <f t="shared" ref="I9:I15" si="3">ROUND(H9*19%,0)</f>
        <v>642661</v>
      </c>
      <c r="J9" s="3">
        <f t="shared" ref="J9:J15" si="4">+I9+H9</f>
        <v>4025085</v>
      </c>
      <c r="K9" s="4">
        <f t="shared" ref="K9:K15" si="5">+J9*F9</f>
        <v>4025085</v>
      </c>
      <c r="O9" s="28"/>
    </row>
    <row r="10" spans="2:15" s="27" customFormat="1" ht="30" customHeight="1" x14ac:dyDescent="0.25">
      <c r="B10" s="158"/>
      <c r="C10" s="136">
        <f>'ANEXO 1 - COTIZACIONES'!C10</f>
        <v>3</v>
      </c>
      <c r="D10" s="117" t="str">
        <f>'ANEXO 1 - COTIZACIONES'!D10</f>
        <v>Mantenimiento Sistema de Eyección</v>
      </c>
      <c r="E10" s="1" t="str">
        <f>'ANEXO 1 - COTIZACIONES'!E10</f>
        <v>UND</v>
      </c>
      <c r="F10" s="71">
        <f>'ANEXO 1 - COTIZACIONES'!F10</f>
        <v>4</v>
      </c>
      <c r="H10" s="92">
        <f>'ANEXO 3 - PROY COSTOS'!L10</f>
        <v>2786675</v>
      </c>
      <c r="I10" s="3">
        <f t="shared" si="3"/>
        <v>529468</v>
      </c>
      <c r="J10" s="3">
        <f t="shared" si="4"/>
        <v>3316143</v>
      </c>
      <c r="K10" s="4">
        <f t="shared" si="5"/>
        <v>13264572</v>
      </c>
      <c r="O10" s="28"/>
    </row>
    <row r="11" spans="2:15" s="27" customFormat="1" ht="30" customHeight="1" x14ac:dyDescent="0.25">
      <c r="B11" s="158"/>
      <c r="C11" s="136">
        <f>'ANEXO 1 - COTIZACIONES'!C11</f>
        <v>4</v>
      </c>
      <c r="D11" s="117" t="str">
        <f>'ANEXO 1 - COTIZACIONES'!D11</f>
        <v xml:space="preserve">Mantenimiento preventivo de un (1) equipo contraincendios Marca IHM </v>
      </c>
      <c r="E11" s="1" t="str">
        <f>'ANEXO 1 - COTIZACIONES'!E11</f>
        <v>UND</v>
      </c>
      <c r="F11" s="71">
        <f>'ANEXO 1 - COTIZACIONES'!F11</f>
        <v>1</v>
      </c>
      <c r="H11" s="92">
        <f>'ANEXO 3 - PROY COSTOS'!L11</f>
        <v>10122000</v>
      </c>
      <c r="I11" s="3">
        <f t="shared" si="3"/>
        <v>1923180</v>
      </c>
      <c r="J11" s="3">
        <f t="shared" si="4"/>
        <v>12045180</v>
      </c>
      <c r="K11" s="4">
        <f t="shared" si="5"/>
        <v>12045180</v>
      </c>
      <c r="O11" s="28"/>
    </row>
    <row r="12" spans="2:15" s="27" customFormat="1" ht="30" customHeight="1" x14ac:dyDescent="0.25">
      <c r="B12" s="158"/>
      <c r="C12" s="129"/>
      <c r="D12" s="21" t="str">
        <f>'ANEXO 1 - COTIZACIONES'!D12</f>
        <v xml:space="preserve">SAN GIL </v>
      </c>
      <c r="E12" s="131"/>
      <c r="F12" s="119"/>
      <c r="H12" s="120"/>
      <c r="I12" s="20"/>
      <c r="J12" s="20"/>
      <c r="K12" s="121"/>
      <c r="O12" s="28"/>
    </row>
    <row r="13" spans="2:15" s="27" customFormat="1" ht="30" customHeight="1" x14ac:dyDescent="0.25">
      <c r="B13" s="158"/>
      <c r="C13" s="136">
        <f>'ANEXO 1 - COTIZACIONES'!C13</f>
        <v>5</v>
      </c>
      <c r="D13" s="117" t="str">
        <f>'ANEXO 1 - COTIZACIONES'!D13</f>
        <v>Mantenimiento general de una (1) bomba de eyección de aguas lluvias de 1/2 HP</v>
      </c>
      <c r="E13" s="1" t="str">
        <f>'ANEXO 1 - COTIZACIONES'!E13</f>
        <v>UND</v>
      </c>
      <c r="F13" s="71">
        <f>'ANEXO 1 - COTIZACIONES'!F13</f>
        <v>1</v>
      </c>
      <c r="H13" s="92">
        <f>'ANEXO 3 - PROY COSTOS'!L13</f>
        <v>1504621</v>
      </c>
      <c r="I13" s="3">
        <f t="shared" si="3"/>
        <v>285878</v>
      </c>
      <c r="J13" s="3">
        <f t="shared" si="4"/>
        <v>1790499</v>
      </c>
      <c r="K13" s="4">
        <f t="shared" si="5"/>
        <v>1790499</v>
      </c>
      <c r="O13" s="28"/>
    </row>
    <row r="14" spans="2:15" s="27" customFormat="1" ht="30" customHeight="1" x14ac:dyDescent="0.25">
      <c r="B14" s="158"/>
      <c r="C14" s="129"/>
      <c r="D14" s="21" t="str">
        <f>'ANEXO 1 - COTIZACIONES'!D14</f>
        <v>FLORIDABLANCA</v>
      </c>
      <c r="E14" s="131"/>
      <c r="F14" s="119"/>
      <c r="H14" s="120"/>
      <c r="I14" s="20"/>
      <c r="J14" s="20"/>
      <c r="K14" s="121"/>
      <c r="O14" s="28"/>
    </row>
    <row r="15" spans="2:15" s="27" customFormat="1" ht="30" customHeight="1" x14ac:dyDescent="0.25">
      <c r="B15" s="158"/>
      <c r="C15" s="136">
        <f>'ANEXO 1 - COTIZACIONES'!C15</f>
        <v>6</v>
      </c>
      <c r="D15" s="117" t="str">
        <f>'ANEXO 1 - COTIZACIONES'!D15</f>
        <v>Mantenimiento preventivo de un Sistema de presión constante</v>
      </c>
      <c r="E15" s="1" t="str">
        <f>'ANEXO 1 - COTIZACIONES'!E15</f>
        <v>UND</v>
      </c>
      <c r="F15" s="71">
        <f>'ANEXO 1 - COTIZACIONES'!F15</f>
        <v>2</v>
      </c>
      <c r="H15" s="92">
        <f>'ANEXO 3 - PROY COSTOS'!L15</f>
        <v>5564167</v>
      </c>
      <c r="I15" s="3">
        <f t="shared" si="3"/>
        <v>1057192</v>
      </c>
      <c r="J15" s="3">
        <f t="shared" si="4"/>
        <v>6621359</v>
      </c>
      <c r="K15" s="4">
        <f t="shared" si="5"/>
        <v>13242718</v>
      </c>
      <c r="O15" s="28"/>
    </row>
    <row r="16" spans="2:15" s="27" customFormat="1" ht="30" customHeight="1" x14ac:dyDescent="0.25">
      <c r="B16" s="158"/>
      <c r="C16" s="136">
        <f>'ANEXO 1 - COTIZACIONES'!C16</f>
        <v>7</v>
      </c>
      <c r="D16" s="117" t="str">
        <f>'ANEXO 1 - COTIZACIONES'!D16</f>
        <v>Mantenimiento preventivo de un sistema contraincendios</v>
      </c>
      <c r="E16" s="1" t="str">
        <f>'ANEXO 1 - COTIZACIONES'!E16</f>
        <v>UND</v>
      </c>
      <c r="F16" s="71">
        <f>'ANEXO 1 - COTIZACIONES'!F16</f>
        <v>2</v>
      </c>
      <c r="H16" s="92">
        <f>'ANEXO 3 - PROY COSTOS'!L16</f>
        <v>7626667</v>
      </c>
      <c r="I16" s="3">
        <f t="shared" ref="I16:I19" si="6">ROUND(H16*19%,0)</f>
        <v>1449067</v>
      </c>
      <c r="J16" s="3">
        <f t="shared" ref="J16:J19" si="7">+I16+H16</f>
        <v>9075734</v>
      </c>
      <c r="K16" s="4">
        <f t="shared" ref="K16:K19" si="8">+J16*F16</f>
        <v>18151468</v>
      </c>
      <c r="O16" s="28"/>
    </row>
    <row r="17" spans="2:15" s="27" customFormat="1" ht="30" customHeight="1" x14ac:dyDescent="0.25">
      <c r="B17" s="158"/>
      <c r="C17" s="136">
        <f>'ANEXO 1 - COTIZACIONES'!C17</f>
        <v>8</v>
      </c>
      <c r="D17" s="117" t="str">
        <f>'ANEXO 1 - COTIZACIONES'!D17</f>
        <v>Mantenimiento general de dos (2) bombas de eyección</v>
      </c>
      <c r="E17" s="1" t="str">
        <f>'ANEXO 1 - COTIZACIONES'!E17</f>
        <v>UND</v>
      </c>
      <c r="F17" s="71">
        <f>'ANEXO 1 - COTIZACIONES'!F17</f>
        <v>2</v>
      </c>
      <c r="H17" s="92">
        <f>'ANEXO 3 - PROY COSTOS'!L17</f>
        <v>3203334</v>
      </c>
      <c r="I17" s="3">
        <f t="shared" si="6"/>
        <v>608633</v>
      </c>
      <c r="J17" s="3">
        <f t="shared" si="7"/>
        <v>3811967</v>
      </c>
      <c r="K17" s="4">
        <f t="shared" si="8"/>
        <v>7623934</v>
      </c>
      <c r="O17" s="28"/>
    </row>
    <row r="18" spans="2:15" s="27" customFormat="1" ht="30" customHeight="1" x14ac:dyDescent="0.25">
      <c r="B18" s="158"/>
      <c r="C18" s="129"/>
      <c r="D18" s="21" t="str">
        <f>'ANEXO 1 - COTIZACIONES'!D18</f>
        <v>BARRANCABERMEJA (CTI)</v>
      </c>
      <c r="E18" s="131"/>
      <c r="F18" s="119"/>
      <c r="H18" s="120"/>
      <c r="I18" s="20"/>
      <c r="J18" s="20"/>
      <c r="K18" s="121"/>
      <c r="O18" s="28"/>
    </row>
    <row r="19" spans="2:15" s="27" customFormat="1" ht="30" customHeight="1" thickBot="1" x14ac:dyDescent="0.3">
      <c r="B19" s="159"/>
      <c r="C19" s="137">
        <f>'ANEXO 1 - COTIZACIONES'!C19</f>
        <v>9</v>
      </c>
      <c r="D19" s="124" t="str">
        <f>'ANEXO 1 - COTIZACIONES'!D19</f>
        <v>Mantenimiento general de una (1) bomba centrífuga de 1 HP, 115V-230V, 60 Hz</v>
      </c>
      <c r="E19" s="62" t="str">
        <f>'ANEXO 1 - COTIZACIONES'!E19</f>
        <v>UND</v>
      </c>
      <c r="F19" s="74">
        <f>'ANEXO 1 - COTIZACIONES'!F19</f>
        <v>1</v>
      </c>
      <c r="H19" s="138">
        <f>'ANEXO 3 - PROY COSTOS'!L19</f>
        <v>1644621</v>
      </c>
      <c r="I19" s="139">
        <f t="shared" si="6"/>
        <v>312478</v>
      </c>
      <c r="J19" s="139">
        <f t="shared" si="7"/>
        <v>1957099</v>
      </c>
      <c r="K19" s="140">
        <f t="shared" si="8"/>
        <v>1957099</v>
      </c>
      <c r="O19" s="28"/>
    </row>
    <row r="20" spans="2:15" s="27" customFormat="1" ht="30" customHeight="1" thickBot="1" x14ac:dyDescent="0.3">
      <c r="B20" s="14"/>
      <c r="C20" s="125"/>
      <c r="D20" s="75" t="str">
        <f>'ANEXO 1 - COTIZACIONES'!D20</f>
        <v>VALOR TOTAL MANTENIMIENTO</v>
      </c>
      <c r="E20" s="75"/>
      <c r="F20" s="118"/>
      <c r="H20" s="7"/>
      <c r="I20" s="8"/>
      <c r="J20" s="8"/>
      <c r="K20" s="115">
        <f>SUM(K8:K19)</f>
        <v>79872535</v>
      </c>
      <c r="O20" s="28"/>
    </row>
    <row r="21" spans="2:15" s="27" customFormat="1" ht="29.45" customHeight="1" x14ac:dyDescent="0.25">
      <c r="B21" s="14"/>
      <c r="C21" s="146"/>
      <c r="D21" s="146"/>
      <c r="E21" s="146"/>
      <c r="F21" s="146"/>
      <c r="H21" s="11"/>
      <c r="I21" s="11"/>
      <c r="J21" s="11"/>
      <c r="K21" s="11"/>
      <c r="O21" s="28"/>
    </row>
    <row r="22" spans="2:15" x14ac:dyDescent="0.3">
      <c r="C22" s="46" t="s">
        <v>40</v>
      </c>
      <c r="D22" s="22"/>
      <c r="E22" s="46"/>
      <c r="F22" s="32" t="s">
        <v>22</v>
      </c>
      <c r="G22" s="12"/>
      <c r="H22" s="12"/>
      <c r="I22" s="12"/>
      <c r="J22" s="12"/>
    </row>
    <row r="23" spans="2:15" ht="39.75" customHeight="1" x14ac:dyDescent="0.3">
      <c r="C23" s="145" t="s">
        <v>49</v>
      </c>
      <c r="D23" s="145"/>
      <c r="E23" s="145"/>
      <c r="F23" s="145"/>
      <c r="G23" s="145"/>
      <c r="H23" s="145"/>
      <c r="I23" s="145"/>
      <c r="J23" s="145"/>
      <c r="K23" s="145"/>
      <c r="L23" s="14"/>
    </row>
    <row r="24" spans="2:15" ht="15.75" customHeight="1" x14ac:dyDescent="0.3">
      <c r="C24" s="13"/>
      <c r="D24" s="39"/>
      <c r="E24" s="13"/>
      <c r="F24" s="48"/>
      <c r="G24" s="39"/>
      <c r="H24" s="39"/>
      <c r="I24" s="39"/>
      <c r="J24" s="39"/>
    </row>
    <row r="25" spans="2:15" ht="15" customHeight="1" x14ac:dyDescent="0.3">
      <c r="C25" s="142" t="s">
        <v>52</v>
      </c>
      <c r="D25" s="142"/>
      <c r="E25" s="144"/>
      <c r="F25" s="144"/>
      <c r="G25" s="33"/>
      <c r="H25" s="33"/>
      <c r="I25" s="33"/>
      <c r="J25" s="33"/>
    </row>
    <row r="26" spans="2:15" ht="15" customHeight="1" x14ac:dyDescent="0.3">
      <c r="C26" s="143" t="s">
        <v>44</v>
      </c>
      <c r="D26" s="143"/>
      <c r="E26" s="47"/>
      <c r="F26" s="48"/>
      <c r="G26" s="33"/>
      <c r="H26" s="33"/>
      <c r="I26" s="33"/>
      <c r="J26" s="33"/>
    </row>
    <row r="27" spans="2:15" x14ac:dyDescent="0.3">
      <c r="C27" s="130"/>
      <c r="D27" s="19"/>
      <c r="E27" s="17"/>
    </row>
    <row r="28" spans="2:15" x14ac:dyDescent="0.3">
      <c r="C28" s="42"/>
      <c r="D28" s="12"/>
      <c r="E28" s="41"/>
      <c r="F28" s="32"/>
      <c r="G28" s="33"/>
      <c r="H28" s="33"/>
      <c r="I28" s="33"/>
      <c r="J28" s="33"/>
    </row>
    <row r="29" spans="2:15" x14ac:dyDescent="0.3">
      <c r="C29" s="42"/>
      <c r="D29" s="12"/>
      <c r="E29" s="41"/>
      <c r="F29" s="32"/>
      <c r="G29" s="33"/>
      <c r="H29" s="33"/>
      <c r="I29" s="33"/>
      <c r="J29" s="33"/>
    </row>
    <row r="30" spans="2:15" x14ac:dyDescent="0.3">
      <c r="C30" s="42"/>
      <c r="D30" s="12"/>
      <c r="E30" s="41"/>
      <c r="F30" s="32"/>
      <c r="G30" s="33"/>
      <c r="H30" s="33"/>
      <c r="I30" s="33"/>
      <c r="J30" s="33"/>
    </row>
    <row r="31" spans="2:15" x14ac:dyDescent="0.3">
      <c r="C31" s="42"/>
      <c r="D31" s="12"/>
      <c r="E31" s="41"/>
      <c r="F31" s="32"/>
      <c r="G31" s="33"/>
      <c r="H31" s="33"/>
      <c r="I31" s="33"/>
      <c r="J31" s="33"/>
    </row>
    <row r="32" spans="2:15" x14ac:dyDescent="0.3">
      <c r="C32" s="127"/>
      <c r="D32" s="22"/>
      <c r="E32" s="41"/>
      <c r="F32" s="32"/>
      <c r="G32" s="12"/>
      <c r="H32" s="12"/>
    </row>
    <row r="33" spans="3:8" x14ac:dyDescent="0.3">
      <c r="C33" s="127"/>
      <c r="D33" s="22"/>
      <c r="E33" s="41"/>
      <c r="F33" s="32"/>
      <c r="G33" s="12"/>
      <c r="H33" s="12"/>
    </row>
    <row r="34" spans="3:8" x14ac:dyDescent="0.3">
      <c r="F34" s="29"/>
      <c r="G34" s="16"/>
    </row>
  </sheetData>
  <mergeCells count="15">
    <mergeCell ref="C1:K1"/>
    <mergeCell ref="C2:D2"/>
    <mergeCell ref="E2:K2"/>
    <mergeCell ref="H3:K3"/>
    <mergeCell ref="B6:B19"/>
    <mergeCell ref="H4:H5"/>
    <mergeCell ref="I4:I5"/>
    <mergeCell ref="J4:J5"/>
    <mergeCell ref="K4:K5"/>
    <mergeCell ref="C3:F4"/>
    <mergeCell ref="C25:D25"/>
    <mergeCell ref="C26:D26"/>
    <mergeCell ref="E25:F25"/>
    <mergeCell ref="C23:K23"/>
    <mergeCell ref="C21:F21"/>
  </mergeCells>
  <pageMargins left="0.7" right="0.7" top="0.75" bottom="0.75" header="0.3" footer="0.3"/>
  <pageSetup paperSize="5" scale="50" orientation="landscape" horizontalDpi="4294967293" verticalDpi="300"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ANEXO 1 - COTIZACIONES</vt:lpstr>
      <vt:lpstr>ANEXO 2 - HISTORICOS</vt:lpstr>
      <vt:lpstr>ANEXO 3 - PROY COSTOS</vt:lpstr>
      <vt:lpstr>ANEXO 4 - EST SECTOR</vt:lpstr>
      <vt:lpstr>'ANEXO 1 - COTIZACIONES'!Área_de_impresión</vt:lpstr>
      <vt:lpstr>'ANEXO 2 - HISTORICOS'!Área_de_impresión</vt:lpstr>
      <vt:lpstr>'ANEXO 3 - PROY COSTOS'!Área_de_impresión</vt:lpstr>
      <vt:lpstr>'ANEXO 4 - EST SECTOR'!Área_de_impresión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Edith Santamaria Rodriguez</dc:creator>
  <cp:keywords/>
  <dc:description/>
  <cp:lastModifiedBy>Nydia Janneth Moreno Beltran</cp:lastModifiedBy>
  <cp:revision/>
  <dcterms:created xsi:type="dcterms:W3CDTF">2017-01-13T15:55:25Z</dcterms:created>
  <dcterms:modified xsi:type="dcterms:W3CDTF">2026-08-10T21:59:31Z</dcterms:modified>
  <cp:category/>
  <cp:contentStatus/>
</cp:coreProperties>
</file>