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BACKUP\usr\nymoreno\Desktop\ARCHIVOS GESTION CONTRACTUAL\G.C. 2026\PROCESOS DE SELECCION 2026\FGN-RNO-MC-0030-2026 MANT. SIST. HIDRAULICOS\"/>
    </mc:Choice>
  </mc:AlternateContent>
  <xr:revisionPtr revIDLastSave="0" documentId="13_ncr:1_{8DD93E40-5EE0-4DDA-95A0-D701D4665C1A}" xr6:coauthVersionLast="47" xr6:coauthVersionMax="47" xr10:uidLastSave="{00000000-0000-0000-0000-000000000000}"/>
  <bookViews>
    <workbookView xWindow="-120" yWindow="-120" windowWidth="29040" windowHeight="15720" activeTab="3" xr2:uid="{00000000-000D-0000-FFFF-FFFF00000000}"/>
  </bookViews>
  <sheets>
    <sheet name="ANEXO 1 - COTIZACIONES" sheetId="18" r:id="rId1"/>
    <sheet name="ANEXO 2 - HISTORICOS" sheetId="16" r:id="rId2"/>
    <sheet name="ANEXO 3 - PROY COSTOS" sheetId="19" r:id="rId3"/>
    <sheet name="ANEXO 4 - EST SECTOR" sheetId="17" r:id="rId4"/>
  </sheets>
  <definedNames>
    <definedName name="_xlnm._FilterDatabase" localSheetId="0" hidden="1">'ANEXO 1 - COTIZACIONES'!#REF!</definedName>
    <definedName name="_xlnm._FilterDatabase" localSheetId="1" hidden="1">'ANEXO 2 - HISTORICOS'!#REF!</definedName>
    <definedName name="_xlnm._FilterDatabase" localSheetId="2" hidden="1">'ANEXO 3 - PROY COSTOS'!#REF!</definedName>
    <definedName name="_xlnm._FilterDatabase" localSheetId="3" hidden="1">'ANEXO 4 - EST SECTOR'!#REF!</definedName>
    <definedName name="_xlnm.Print_Area" localSheetId="0">'ANEXO 1 - COTIZACIONES'!$A$1:$X$5</definedName>
    <definedName name="_xlnm.Print_Area" localSheetId="1">'ANEXO 2 - HISTORICOS'!$B$1:$P$5</definedName>
    <definedName name="_xlnm.Print_Area" localSheetId="2">'ANEXO 3 - PROY COSTOS'!$B$1:$O$5</definedName>
    <definedName name="_xlnm.Print_Area" localSheetId="3">'ANEXO 4 - EST SECTOR'!$B$1:$K$5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2" i="16" l="1"/>
  <c r="D16" i="17" l="1"/>
  <c r="C23" i="17"/>
  <c r="C24" i="17"/>
  <c r="C25" i="17"/>
  <c r="C26" i="17"/>
  <c r="C27" i="17"/>
  <c r="C28" i="17"/>
  <c r="C29" i="17"/>
  <c r="C30" i="17"/>
  <c r="C31" i="17"/>
  <c r="C32" i="17"/>
  <c r="C33" i="17"/>
  <c r="C34" i="17"/>
  <c r="C35" i="17"/>
  <c r="C36" i="17"/>
  <c r="C37" i="17"/>
  <c r="C38" i="17"/>
  <c r="C39" i="17"/>
  <c r="C40" i="17"/>
  <c r="C41" i="17"/>
  <c r="C42" i="17"/>
  <c r="C43" i="17"/>
  <c r="C17" i="17"/>
  <c r="C15" i="17"/>
  <c r="C8" i="17"/>
  <c r="C9" i="17"/>
  <c r="C10" i="17"/>
  <c r="C11" i="17"/>
  <c r="C12" i="17"/>
  <c r="C21" i="19"/>
  <c r="C22" i="19"/>
  <c r="C23" i="19"/>
  <c r="C24" i="19"/>
  <c r="C25" i="19"/>
  <c r="C26" i="19"/>
  <c r="C27" i="19"/>
  <c r="C28" i="19"/>
  <c r="C29" i="19"/>
  <c r="C30" i="19"/>
  <c r="C31" i="19"/>
  <c r="C32" i="19"/>
  <c r="C33" i="19"/>
  <c r="C34" i="19"/>
  <c r="C35" i="19"/>
  <c r="C36" i="19"/>
  <c r="C37" i="19"/>
  <c r="C38" i="19"/>
  <c r="C39" i="19"/>
  <c r="C40" i="19"/>
  <c r="C41" i="19"/>
  <c r="C17" i="19"/>
  <c r="C15" i="19"/>
  <c r="C8" i="19"/>
  <c r="C9" i="19"/>
  <c r="C10" i="19"/>
  <c r="C11" i="19"/>
  <c r="C12" i="19"/>
  <c r="C21" i="16"/>
  <c r="C22" i="16"/>
  <c r="C23" i="16"/>
  <c r="C24" i="16"/>
  <c r="C25" i="16"/>
  <c r="C26" i="16"/>
  <c r="C27" i="16"/>
  <c r="C28" i="16"/>
  <c r="C29" i="16"/>
  <c r="C30" i="16"/>
  <c r="C31" i="16"/>
  <c r="C32" i="16"/>
  <c r="C33" i="16"/>
  <c r="C34" i="16"/>
  <c r="C35" i="16"/>
  <c r="C36" i="16"/>
  <c r="C37" i="16"/>
  <c r="C38" i="16"/>
  <c r="C39" i="16"/>
  <c r="C40" i="16"/>
  <c r="C41" i="16"/>
  <c r="C17" i="16"/>
  <c r="C15" i="16"/>
  <c r="C8" i="16"/>
  <c r="C9" i="16"/>
  <c r="C10" i="16"/>
  <c r="C11" i="16"/>
  <c r="C12" i="16"/>
  <c r="K42" i="18"/>
  <c r="M42" i="18"/>
  <c r="I42" i="18"/>
  <c r="K18" i="18"/>
  <c r="M18" i="18"/>
  <c r="I18" i="18"/>
  <c r="I43" i="18" s="1"/>
  <c r="E2" i="17"/>
  <c r="E2" i="19"/>
  <c r="E2" i="16"/>
  <c r="E23" i="17"/>
  <c r="F23" i="17"/>
  <c r="E24" i="17"/>
  <c r="F24" i="17"/>
  <c r="E26" i="17"/>
  <c r="F26" i="17"/>
  <c r="E27" i="17"/>
  <c r="F27" i="17"/>
  <c r="E28" i="17"/>
  <c r="F28" i="17"/>
  <c r="E29" i="17"/>
  <c r="F29" i="17"/>
  <c r="E31" i="17"/>
  <c r="F31" i="17"/>
  <c r="E32" i="17"/>
  <c r="F32" i="17"/>
  <c r="E33" i="17"/>
  <c r="F33" i="17"/>
  <c r="E34" i="17"/>
  <c r="F34" i="17"/>
  <c r="E35" i="17"/>
  <c r="F35" i="17"/>
  <c r="E36" i="17"/>
  <c r="F36" i="17"/>
  <c r="E37" i="17"/>
  <c r="F37" i="17"/>
  <c r="E38" i="17"/>
  <c r="F38" i="17"/>
  <c r="E39" i="17"/>
  <c r="F39" i="17"/>
  <c r="E40" i="17"/>
  <c r="F40" i="17"/>
  <c r="E41" i="17"/>
  <c r="F41" i="17"/>
  <c r="E42" i="17"/>
  <c r="F42" i="17"/>
  <c r="E43" i="17"/>
  <c r="F43" i="17"/>
  <c r="D36" i="17"/>
  <c r="D37" i="17"/>
  <c r="D38" i="17"/>
  <c r="D39" i="17"/>
  <c r="D40" i="17"/>
  <c r="D41" i="17"/>
  <c r="D42" i="17"/>
  <c r="D43" i="17"/>
  <c r="D29" i="17"/>
  <c r="D30" i="17"/>
  <c r="D31" i="17"/>
  <c r="D32" i="17"/>
  <c r="D33" i="17"/>
  <c r="D34" i="17"/>
  <c r="D35" i="17"/>
  <c r="D24" i="17"/>
  <c r="D25" i="17"/>
  <c r="D26" i="17"/>
  <c r="D27" i="17"/>
  <c r="D28" i="17"/>
  <c r="D23" i="17"/>
  <c r="D22" i="17"/>
  <c r="E8" i="17"/>
  <c r="F8" i="17"/>
  <c r="E9" i="17"/>
  <c r="F9" i="17"/>
  <c r="E10" i="17"/>
  <c r="F10" i="17"/>
  <c r="E11" i="17"/>
  <c r="F11" i="17"/>
  <c r="E12" i="17"/>
  <c r="F12" i="17"/>
  <c r="E15" i="17"/>
  <c r="F15" i="17"/>
  <c r="E17" i="17"/>
  <c r="F17" i="17"/>
  <c r="D8" i="17"/>
  <c r="D9" i="17"/>
  <c r="D10" i="17"/>
  <c r="D11" i="17"/>
  <c r="D12" i="17"/>
  <c r="D13" i="17"/>
  <c r="D14" i="17"/>
  <c r="D15" i="17"/>
  <c r="D17" i="17"/>
  <c r="C18" i="17"/>
  <c r="D6" i="17"/>
  <c r="D7" i="17"/>
  <c r="D43" i="19"/>
  <c r="D42" i="19"/>
  <c r="D36" i="19"/>
  <c r="E36" i="19"/>
  <c r="F36" i="19"/>
  <c r="D37" i="19"/>
  <c r="E37" i="19"/>
  <c r="F37" i="19"/>
  <c r="D38" i="19"/>
  <c r="E38" i="19"/>
  <c r="F38" i="19"/>
  <c r="D39" i="19"/>
  <c r="E39" i="19"/>
  <c r="F39" i="19"/>
  <c r="D40" i="19"/>
  <c r="E40" i="19"/>
  <c r="F40" i="19"/>
  <c r="D41" i="19"/>
  <c r="E41" i="19"/>
  <c r="F41" i="19"/>
  <c r="D23" i="19"/>
  <c r="D24" i="19"/>
  <c r="E24" i="19"/>
  <c r="F24" i="19"/>
  <c r="D25" i="19"/>
  <c r="E25" i="19"/>
  <c r="F25" i="19"/>
  <c r="D26" i="19"/>
  <c r="E26" i="19"/>
  <c r="F26" i="19"/>
  <c r="D27" i="19"/>
  <c r="E27" i="19"/>
  <c r="F27" i="19"/>
  <c r="D28" i="19"/>
  <c r="D29" i="19"/>
  <c r="E29" i="19"/>
  <c r="F29" i="19"/>
  <c r="D30" i="19"/>
  <c r="E30" i="19"/>
  <c r="F30" i="19"/>
  <c r="D31" i="19"/>
  <c r="E31" i="19"/>
  <c r="F31" i="19"/>
  <c r="D32" i="19"/>
  <c r="E32" i="19"/>
  <c r="F32" i="19"/>
  <c r="D33" i="19"/>
  <c r="E33" i="19"/>
  <c r="F33" i="19"/>
  <c r="D34" i="19"/>
  <c r="E34" i="19"/>
  <c r="F34" i="19"/>
  <c r="D35" i="19"/>
  <c r="E35" i="19"/>
  <c r="F35" i="19"/>
  <c r="D22" i="19"/>
  <c r="E22" i="19"/>
  <c r="F22" i="19"/>
  <c r="E21" i="19"/>
  <c r="F21" i="19"/>
  <c r="D21" i="19"/>
  <c r="D20" i="19"/>
  <c r="E17" i="19"/>
  <c r="F17" i="19"/>
  <c r="F15" i="19"/>
  <c r="E15" i="19"/>
  <c r="D14" i="19"/>
  <c r="D15" i="19"/>
  <c r="D16" i="19"/>
  <c r="D17" i="19"/>
  <c r="D18" i="19"/>
  <c r="D13" i="19"/>
  <c r="E8" i="19"/>
  <c r="F8" i="19"/>
  <c r="E9" i="19"/>
  <c r="F9" i="19"/>
  <c r="E10" i="19"/>
  <c r="F10" i="19"/>
  <c r="E11" i="19"/>
  <c r="F11" i="19"/>
  <c r="E12" i="19"/>
  <c r="F12" i="19"/>
  <c r="D9" i="19"/>
  <c r="D10" i="19"/>
  <c r="D11" i="19"/>
  <c r="D12" i="19"/>
  <c r="D8" i="19"/>
  <c r="D7" i="19"/>
  <c r="D6" i="19"/>
  <c r="F8" i="16"/>
  <c r="F9" i="16"/>
  <c r="F10" i="16"/>
  <c r="F11" i="16"/>
  <c r="F12" i="16"/>
  <c r="F17" i="16"/>
  <c r="F15" i="16"/>
  <c r="F29" i="16"/>
  <c r="F30" i="16"/>
  <c r="F31" i="16"/>
  <c r="F32" i="16"/>
  <c r="F33" i="16"/>
  <c r="F34" i="16"/>
  <c r="F35" i="16"/>
  <c r="F36" i="16"/>
  <c r="F37" i="16"/>
  <c r="F38" i="16"/>
  <c r="F39" i="16"/>
  <c r="F40" i="16"/>
  <c r="F41" i="16"/>
  <c r="F24" i="16"/>
  <c r="F25" i="16"/>
  <c r="F26" i="16"/>
  <c r="F27" i="16"/>
  <c r="F21" i="16"/>
  <c r="F22" i="16"/>
  <c r="E30" i="16"/>
  <c r="E31" i="16"/>
  <c r="E32" i="16"/>
  <c r="E33" i="16"/>
  <c r="E34" i="16"/>
  <c r="E35" i="16"/>
  <c r="E36" i="16"/>
  <c r="E37" i="16"/>
  <c r="E38" i="16"/>
  <c r="E39" i="16"/>
  <c r="E40" i="16"/>
  <c r="E41" i="16"/>
  <c r="E21" i="16"/>
  <c r="E22" i="16"/>
  <c r="E24" i="16"/>
  <c r="E25" i="16"/>
  <c r="E26" i="16"/>
  <c r="E27" i="16"/>
  <c r="E29" i="16"/>
  <c r="E17" i="16"/>
  <c r="E15" i="16"/>
  <c r="E8" i="16"/>
  <c r="E9" i="16"/>
  <c r="E10" i="16"/>
  <c r="E11" i="16"/>
  <c r="E12" i="16"/>
  <c r="D32" i="16"/>
  <c r="D33" i="16"/>
  <c r="D34" i="16"/>
  <c r="D35" i="16"/>
  <c r="D36" i="16"/>
  <c r="D37" i="16"/>
  <c r="D38" i="16"/>
  <c r="D39" i="16"/>
  <c r="D40" i="16"/>
  <c r="D41" i="16"/>
  <c r="D22" i="16"/>
  <c r="D23" i="16"/>
  <c r="D24" i="16"/>
  <c r="D25" i="16"/>
  <c r="D26" i="16"/>
  <c r="D27" i="16"/>
  <c r="D28" i="16"/>
  <c r="D29" i="16"/>
  <c r="D30" i="16"/>
  <c r="D31" i="16"/>
  <c r="D21" i="16"/>
  <c r="D43" i="16"/>
  <c r="D42" i="16"/>
  <c r="D20" i="16"/>
  <c r="D17" i="16"/>
  <c r="D18" i="16"/>
  <c r="D8" i="16"/>
  <c r="D9" i="16"/>
  <c r="D10" i="16"/>
  <c r="D11" i="16"/>
  <c r="D12" i="16"/>
  <c r="D13" i="16"/>
  <c r="D14" i="16"/>
  <c r="D15" i="16"/>
  <c r="D16" i="16"/>
  <c r="D6" i="16"/>
  <c r="D7" i="16"/>
  <c r="J38" i="16"/>
  <c r="M38" i="16" s="1"/>
  <c r="N38" i="16" s="1"/>
  <c r="O38" i="16" s="1"/>
  <c r="J39" i="16"/>
  <c r="M39" i="16" s="1"/>
  <c r="N39" i="16" s="1"/>
  <c r="O39" i="16" s="1"/>
  <c r="J40" i="16"/>
  <c r="M40" i="16" s="1"/>
  <c r="N40" i="16" s="1"/>
  <c r="O40" i="16" s="1"/>
  <c r="J41" i="16"/>
  <c r="M41" i="16" s="1"/>
  <c r="N41" i="16" s="1"/>
  <c r="O41" i="16" s="1"/>
  <c r="J25" i="16"/>
  <c r="M25" i="16" s="1"/>
  <c r="N25" i="16" s="1"/>
  <c r="O25" i="16" s="1"/>
  <c r="J26" i="16"/>
  <c r="M26" i="16" s="1"/>
  <c r="N26" i="16" s="1"/>
  <c r="O26" i="16" s="1"/>
  <c r="J27" i="16"/>
  <c r="M27" i="16" s="1"/>
  <c r="N27" i="16" s="1"/>
  <c r="O27" i="16" s="1"/>
  <c r="J28" i="16"/>
  <c r="M28" i="16" s="1"/>
  <c r="N28" i="16" s="1"/>
  <c r="O28" i="16" s="1"/>
  <c r="P28" i="16" s="1"/>
  <c r="J29" i="16"/>
  <c r="M29" i="16" s="1"/>
  <c r="N29" i="16" s="1"/>
  <c r="O29" i="16" s="1"/>
  <c r="J30" i="16"/>
  <c r="M30" i="16" s="1"/>
  <c r="N30" i="16" s="1"/>
  <c r="O30" i="16" s="1"/>
  <c r="J31" i="16"/>
  <c r="M31" i="16" s="1"/>
  <c r="N31" i="16" s="1"/>
  <c r="O31" i="16" s="1"/>
  <c r="J32" i="16"/>
  <c r="M32" i="16" s="1"/>
  <c r="N32" i="16" s="1"/>
  <c r="O32" i="16" s="1"/>
  <c r="J33" i="16"/>
  <c r="M33" i="16" s="1"/>
  <c r="N33" i="16" s="1"/>
  <c r="O33" i="16" s="1"/>
  <c r="J34" i="16"/>
  <c r="M34" i="16" s="1"/>
  <c r="N34" i="16" s="1"/>
  <c r="O34" i="16" s="1"/>
  <c r="J35" i="16"/>
  <c r="M35" i="16" s="1"/>
  <c r="N35" i="16" s="1"/>
  <c r="O35" i="16" s="1"/>
  <c r="J36" i="16"/>
  <c r="M36" i="16" s="1"/>
  <c r="N36" i="16" s="1"/>
  <c r="O36" i="16" s="1"/>
  <c r="J37" i="16"/>
  <c r="M37" i="16" s="1"/>
  <c r="N37" i="16" s="1"/>
  <c r="O37" i="16" s="1"/>
  <c r="J21" i="16"/>
  <c r="M21" i="16" s="1"/>
  <c r="N21" i="16" s="1"/>
  <c r="O21" i="16" s="1"/>
  <c r="J22" i="16"/>
  <c r="M22" i="16" s="1"/>
  <c r="N22" i="16" s="1"/>
  <c r="O22" i="16" s="1"/>
  <c r="J23" i="16"/>
  <c r="M23" i="16" s="1"/>
  <c r="N23" i="16" s="1"/>
  <c r="O23" i="16" s="1"/>
  <c r="P23" i="16" s="1"/>
  <c r="J24" i="16"/>
  <c r="M24" i="16" s="1"/>
  <c r="N24" i="16" s="1"/>
  <c r="O24" i="16" s="1"/>
  <c r="J11" i="16"/>
  <c r="M11" i="16" s="1"/>
  <c r="N11" i="16" s="1"/>
  <c r="O11" i="16" s="1"/>
  <c r="J12" i="16"/>
  <c r="M12" i="16" s="1"/>
  <c r="N12" i="16" s="1"/>
  <c r="O12" i="16" s="1"/>
  <c r="J15" i="16"/>
  <c r="M15" i="16" s="1"/>
  <c r="N15" i="16" s="1"/>
  <c r="O15" i="16" s="1"/>
  <c r="J17" i="16"/>
  <c r="M17" i="16" s="1"/>
  <c r="N17" i="16" s="1"/>
  <c r="O17" i="16" s="1"/>
  <c r="J8" i="16"/>
  <c r="M8" i="16" s="1"/>
  <c r="N8" i="16" s="1"/>
  <c r="O8" i="16" s="1"/>
  <c r="J9" i="16"/>
  <c r="M9" i="16" s="1"/>
  <c r="N9" i="16" s="1"/>
  <c r="O9" i="16" s="1"/>
  <c r="J10" i="16"/>
  <c r="M10" i="16" s="1"/>
  <c r="N10" i="16" s="1"/>
  <c r="O10" i="16" s="1"/>
  <c r="Q41" i="18"/>
  <c r="P41" i="18"/>
  <c r="O41" i="18"/>
  <c r="Q40" i="18"/>
  <c r="P40" i="18"/>
  <c r="O40" i="18"/>
  <c r="Q39" i="18"/>
  <c r="P39" i="18"/>
  <c r="O39" i="18"/>
  <c r="Q38" i="18"/>
  <c r="P38" i="18"/>
  <c r="O38" i="18"/>
  <c r="Q37" i="18"/>
  <c r="P37" i="18"/>
  <c r="O37" i="18"/>
  <c r="Q36" i="18"/>
  <c r="P36" i="18"/>
  <c r="O36" i="18"/>
  <c r="Q35" i="18"/>
  <c r="P35" i="18"/>
  <c r="O35" i="18"/>
  <c r="Q34" i="18"/>
  <c r="P34" i="18"/>
  <c r="O34" i="18"/>
  <c r="Q33" i="18"/>
  <c r="P33" i="18"/>
  <c r="O33" i="18"/>
  <c r="Q32" i="18"/>
  <c r="P32" i="18"/>
  <c r="O32" i="18"/>
  <c r="Q31" i="18"/>
  <c r="P31" i="18"/>
  <c r="O31" i="18"/>
  <c r="Q30" i="18"/>
  <c r="P30" i="18"/>
  <c r="O30" i="18"/>
  <c r="Q29" i="18"/>
  <c r="P29" i="18"/>
  <c r="O29" i="18"/>
  <c r="Q27" i="18"/>
  <c r="P27" i="18"/>
  <c r="O27" i="18"/>
  <c r="Q26" i="18"/>
  <c r="P26" i="18"/>
  <c r="O26" i="18"/>
  <c r="Q25" i="18"/>
  <c r="P25" i="18"/>
  <c r="O25" i="18"/>
  <c r="Q24" i="18"/>
  <c r="P24" i="18"/>
  <c r="O24" i="18"/>
  <c r="Q22" i="18"/>
  <c r="P22" i="18"/>
  <c r="O22" i="18"/>
  <c r="Q21" i="18"/>
  <c r="P21" i="18"/>
  <c r="O21" i="18"/>
  <c r="Q15" i="18"/>
  <c r="P15" i="18"/>
  <c r="O15" i="18"/>
  <c r="O17" i="18"/>
  <c r="P17" i="18"/>
  <c r="Q17" i="18"/>
  <c r="Q12" i="18"/>
  <c r="P12" i="18"/>
  <c r="O12" i="18"/>
  <c r="Q11" i="18"/>
  <c r="P11" i="18"/>
  <c r="O11" i="18"/>
  <c r="Q10" i="18"/>
  <c r="P10" i="18"/>
  <c r="O10" i="18"/>
  <c r="Q9" i="18"/>
  <c r="P9" i="18"/>
  <c r="O9" i="18"/>
  <c r="Q8" i="18"/>
  <c r="P8" i="18"/>
  <c r="O8" i="18"/>
  <c r="P33" i="16" l="1"/>
  <c r="P37" i="16"/>
  <c r="P42" i="18"/>
  <c r="Q42" i="18"/>
  <c r="M43" i="18"/>
  <c r="O42" i="18"/>
  <c r="K43" i="18"/>
  <c r="P29" i="16"/>
  <c r="P9" i="16"/>
  <c r="P35" i="16"/>
  <c r="P31" i="16"/>
  <c r="P21" i="16"/>
  <c r="P34" i="16"/>
  <c r="P30" i="16"/>
  <c r="J15" i="19"/>
  <c r="J39" i="19"/>
  <c r="J35" i="19"/>
  <c r="J9" i="19"/>
  <c r="J27" i="19"/>
  <c r="J31" i="19"/>
  <c r="P10" i="16"/>
  <c r="P17" i="16"/>
  <c r="P38" i="16"/>
  <c r="P8" i="16"/>
  <c r="P12" i="16"/>
  <c r="P41" i="16"/>
  <c r="P11" i="16"/>
  <c r="P39" i="16"/>
  <c r="J12" i="19"/>
  <c r="J8" i="19"/>
  <c r="J29" i="19"/>
  <c r="J26" i="19"/>
  <c r="J34" i="19"/>
  <c r="J30" i="19"/>
  <c r="J38" i="19"/>
  <c r="P15" i="16"/>
  <c r="J11" i="19"/>
  <c r="J21" i="19"/>
  <c r="J25" i="19"/>
  <c r="J22" i="19"/>
  <c r="J33" i="19"/>
  <c r="J41" i="19"/>
  <c r="J37" i="19"/>
  <c r="P26" i="16"/>
  <c r="J10" i="19"/>
  <c r="J17" i="19"/>
  <c r="J24" i="19"/>
  <c r="J36" i="19"/>
  <c r="J32" i="19"/>
  <c r="J40" i="19"/>
  <c r="P36" i="16"/>
  <c r="P32" i="16"/>
  <c r="P40" i="16"/>
  <c r="P24" i="16"/>
  <c r="P25" i="16"/>
  <c r="P27" i="16"/>
  <c r="P22" i="16"/>
  <c r="S25" i="18"/>
  <c r="U25" i="18" s="1"/>
  <c r="V25" i="18" s="1"/>
  <c r="W25" i="18" s="1"/>
  <c r="X25" i="18" s="1"/>
  <c r="S30" i="18"/>
  <c r="U30" i="18" s="1"/>
  <c r="V30" i="18" s="1"/>
  <c r="W30" i="18" s="1"/>
  <c r="X30" i="18" s="1"/>
  <c r="S34" i="18"/>
  <c r="U34" i="18" s="1"/>
  <c r="V34" i="18" s="1"/>
  <c r="W34" i="18" s="1"/>
  <c r="X34" i="18" s="1"/>
  <c r="S22" i="18"/>
  <c r="U22" i="18" s="1"/>
  <c r="S27" i="18"/>
  <c r="U27" i="18" s="1"/>
  <c r="S32" i="18"/>
  <c r="U32" i="18" s="1"/>
  <c r="S36" i="18"/>
  <c r="U36" i="18" s="1"/>
  <c r="S40" i="18"/>
  <c r="U40" i="18" s="1"/>
  <c r="R29" i="18"/>
  <c r="R37" i="18"/>
  <c r="R21" i="18"/>
  <c r="S24" i="18"/>
  <c r="U24" i="18" s="1"/>
  <c r="R39" i="18"/>
  <c r="R25" i="18"/>
  <c r="R30" i="18"/>
  <c r="R34" i="18"/>
  <c r="R38" i="18"/>
  <c r="R15" i="18"/>
  <c r="S21" i="18"/>
  <c r="S35" i="18"/>
  <c r="U35" i="18" s="1"/>
  <c r="S39" i="18"/>
  <c r="U39" i="18" s="1"/>
  <c r="S17" i="18"/>
  <c r="U17" i="18" s="1"/>
  <c r="R26" i="18"/>
  <c r="S29" i="18"/>
  <c r="U29" i="18" s="1"/>
  <c r="R31" i="18"/>
  <c r="S33" i="18"/>
  <c r="U33" i="18" s="1"/>
  <c r="R35" i="18"/>
  <c r="S37" i="18"/>
  <c r="U37" i="18" s="1"/>
  <c r="S41" i="18"/>
  <c r="U41" i="18" s="1"/>
  <c r="R24" i="18"/>
  <c r="S26" i="18"/>
  <c r="U26" i="18" s="1"/>
  <c r="S31" i="18"/>
  <c r="U31" i="18" s="1"/>
  <c r="R41" i="18"/>
  <c r="R17" i="18"/>
  <c r="R22" i="18"/>
  <c r="R32" i="18"/>
  <c r="R36" i="18"/>
  <c r="S38" i="18"/>
  <c r="U38" i="18" s="1"/>
  <c r="R40" i="18"/>
  <c r="R33" i="18"/>
  <c r="R27" i="18"/>
  <c r="R11" i="18"/>
  <c r="S12" i="18"/>
  <c r="U12" i="18" s="1"/>
  <c r="S15" i="18"/>
  <c r="U15" i="18" s="1"/>
  <c r="R8" i="18"/>
  <c r="S10" i="18"/>
  <c r="U10" i="18" s="1"/>
  <c r="R12" i="18"/>
  <c r="S9" i="18"/>
  <c r="U9" i="18" s="1"/>
  <c r="R10" i="18"/>
  <c r="R9" i="18"/>
  <c r="S11" i="18"/>
  <c r="U11" i="18" s="1"/>
  <c r="S8" i="18"/>
  <c r="U8" i="18" s="1"/>
  <c r="R42" i="18" l="1"/>
  <c r="U21" i="18"/>
  <c r="U42" i="18" s="1"/>
  <c r="S42" i="18"/>
  <c r="H25" i="19"/>
  <c r="L25" i="19" s="1"/>
  <c r="M25" i="19" s="1"/>
  <c r="N25" i="19" s="1"/>
  <c r="O25" i="19" s="1"/>
  <c r="H34" i="19"/>
  <c r="L34" i="19" s="1"/>
  <c r="M34" i="19" s="1"/>
  <c r="N34" i="19" s="1"/>
  <c r="O34" i="19" s="1"/>
  <c r="H30" i="19"/>
  <c r="L30" i="19" s="1"/>
  <c r="V11" i="18"/>
  <c r="W11" i="18" s="1"/>
  <c r="X11" i="18" s="1"/>
  <c r="H11" i="19"/>
  <c r="L11" i="19" s="1"/>
  <c r="V15" i="18"/>
  <c r="W15" i="18" s="1"/>
  <c r="X15" i="18" s="1"/>
  <c r="H15" i="19"/>
  <c r="L15" i="19" s="1"/>
  <c r="V31" i="18"/>
  <c r="W31" i="18" s="1"/>
  <c r="X31" i="18" s="1"/>
  <c r="H31" i="19"/>
  <c r="L31" i="19" s="1"/>
  <c r="V37" i="18"/>
  <c r="W37" i="18" s="1"/>
  <c r="X37" i="18" s="1"/>
  <c r="H37" i="19"/>
  <c r="L37" i="19" s="1"/>
  <c r="V29" i="18"/>
  <c r="W29" i="18" s="1"/>
  <c r="X29" i="18" s="1"/>
  <c r="H29" i="19"/>
  <c r="L29" i="19" s="1"/>
  <c r="V35" i="18"/>
  <c r="W35" i="18" s="1"/>
  <c r="X35" i="18" s="1"/>
  <c r="H35" i="19"/>
  <c r="L35" i="19" s="1"/>
  <c r="V24" i="18"/>
  <c r="W24" i="18" s="1"/>
  <c r="X24" i="18" s="1"/>
  <c r="H24" i="19"/>
  <c r="L24" i="19" s="1"/>
  <c r="V40" i="18"/>
  <c r="W40" i="18" s="1"/>
  <c r="X40" i="18" s="1"/>
  <c r="H40" i="19"/>
  <c r="L40" i="19" s="1"/>
  <c r="V22" i="18"/>
  <c r="W22" i="18" s="1"/>
  <c r="X22" i="18" s="1"/>
  <c r="H22" i="19"/>
  <c r="L22" i="19" s="1"/>
  <c r="V10" i="18"/>
  <c r="W10" i="18" s="1"/>
  <c r="X10" i="18" s="1"/>
  <c r="H10" i="19"/>
  <c r="L10" i="19" s="1"/>
  <c r="V12" i="18"/>
  <c r="W12" i="18" s="1"/>
  <c r="X12" i="18" s="1"/>
  <c r="H12" i="19"/>
  <c r="L12" i="19" s="1"/>
  <c r="V26" i="18"/>
  <c r="W26" i="18" s="1"/>
  <c r="X26" i="18" s="1"/>
  <c r="H26" i="19"/>
  <c r="L26" i="19" s="1"/>
  <c r="V21" i="18"/>
  <c r="H21" i="19"/>
  <c r="L21" i="19" s="1"/>
  <c r="V36" i="18"/>
  <c r="W36" i="18" s="1"/>
  <c r="X36" i="18" s="1"/>
  <c r="H36" i="19"/>
  <c r="L36" i="19" s="1"/>
  <c r="V38" i="18"/>
  <c r="W38" i="18" s="1"/>
  <c r="X38" i="18" s="1"/>
  <c r="H38" i="19"/>
  <c r="L38" i="19" s="1"/>
  <c r="V33" i="18"/>
  <c r="W33" i="18" s="1"/>
  <c r="X33" i="18" s="1"/>
  <c r="H33" i="19"/>
  <c r="L33" i="19" s="1"/>
  <c r="V17" i="18"/>
  <c r="W17" i="18" s="1"/>
  <c r="X17" i="18" s="1"/>
  <c r="H17" i="19"/>
  <c r="L17" i="19" s="1"/>
  <c r="V32" i="18"/>
  <c r="W32" i="18" s="1"/>
  <c r="X32" i="18" s="1"/>
  <c r="H32" i="19"/>
  <c r="L32" i="19" s="1"/>
  <c r="V8" i="18"/>
  <c r="W8" i="18" s="1"/>
  <c r="X8" i="18" s="1"/>
  <c r="H8" i="19"/>
  <c r="L8" i="19" s="1"/>
  <c r="V9" i="18"/>
  <c r="W9" i="18" s="1"/>
  <c r="X9" i="18" s="1"/>
  <c r="H9" i="19"/>
  <c r="L9" i="19" s="1"/>
  <c r="V41" i="18"/>
  <c r="W41" i="18" s="1"/>
  <c r="X41" i="18" s="1"/>
  <c r="H41" i="19"/>
  <c r="L41" i="19" s="1"/>
  <c r="V39" i="18"/>
  <c r="W39" i="18" s="1"/>
  <c r="X39" i="18" s="1"/>
  <c r="H39" i="19"/>
  <c r="L39" i="19" s="1"/>
  <c r="V27" i="18"/>
  <c r="W27" i="18" s="1"/>
  <c r="X27" i="18" s="1"/>
  <c r="H27" i="19"/>
  <c r="L27" i="19" s="1"/>
  <c r="W21" i="18" l="1"/>
  <c r="V42" i="18"/>
  <c r="H27" i="17"/>
  <c r="I27" i="17" s="1"/>
  <c r="J27" i="17" s="1"/>
  <c r="K27" i="17" s="1"/>
  <c r="M30" i="19"/>
  <c r="N30" i="19" s="1"/>
  <c r="O30" i="19" s="1"/>
  <c r="H32" i="17"/>
  <c r="I32" i="17" s="1"/>
  <c r="J32" i="17" s="1"/>
  <c r="K32" i="17" s="1"/>
  <c r="H36" i="17"/>
  <c r="I36" i="17" s="1"/>
  <c r="J36" i="17" s="1"/>
  <c r="K36" i="17" s="1"/>
  <c r="M27" i="19"/>
  <c r="N27" i="19" s="1"/>
  <c r="O27" i="19" s="1"/>
  <c r="H29" i="17"/>
  <c r="I29" i="17" s="1"/>
  <c r="J29" i="17" s="1"/>
  <c r="K29" i="17" s="1"/>
  <c r="M38" i="19"/>
  <c r="N38" i="19" s="1"/>
  <c r="O38" i="19" s="1"/>
  <c r="H40" i="17"/>
  <c r="I40" i="17" s="1"/>
  <c r="J40" i="17" s="1"/>
  <c r="K40" i="17" s="1"/>
  <c r="M12" i="19"/>
  <c r="N12" i="19" s="1"/>
  <c r="O12" i="19" s="1"/>
  <c r="H12" i="17"/>
  <c r="I12" i="17" s="1"/>
  <c r="J12" i="17" s="1"/>
  <c r="K12" i="17" s="1"/>
  <c r="M24" i="19"/>
  <c r="N24" i="19" s="1"/>
  <c r="O24" i="19" s="1"/>
  <c r="H26" i="17"/>
  <c r="I26" i="17" s="1"/>
  <c r="J26" i="17" s="1"/>
  <c r="K26" i="17" s="1"/>
  <c r="M31" i="19"/>
  <c r="N31" i="19" s="1"/>
  <c r="O31" i="19" s="1"/>
  <c r="H33" i="17"/>
  <c r="I33" i="17" s="1"/>
  <c r="J33" i="17" s="1"/>
  <c r="K33" i="17" s="1"/>
  <c r="M11" i="19"/>
  <c r="N11" i="19" s="1"/>
  <c r="O11" i="19" s="1"/>
  <c r="H11" i="17"/>
  <c r="I11" i="17" s="1"/>
  <c r="J11" i="17" s="1"/>
  <c r="K11" i="17" s="1"/>
  <c r="M32" i="19"/>
  <c r="N32" i="19" s="1"/>
  <c r="O32" i="19" s="1"/>
  <c r="H34" i="17"/>
  <c r="I34" i="17" s="1"/>
  <c r="J34" i="17" s="1"/>
  <c r="K34" i="17" s="1"/>
  <c r="M36" i="19"/>
  <c r="N36" i="19" s="1"/>
  <c r="O36" i="19" s="1"/>
  <c r="H38" i="17"/>
  <c r="I38" i="17" s="1"/>
  <c r="J38" i="17" s="1"/>
  <c r="K38" i="17" s="1"/>
  <c r="M40" i="19"/>
  <c r="N40" i="19" s="1"/>
  <c r="O40" i="19" s="1"/>
  <c r="H42" i="17"/>
  <c r="I42" i="17" s="1"/>
  <c r="J42" i="17" s="1"/>
  <c r="K42" i="17" s="1"/>
  <c r="M35" i="19"/>
  <c r="N35" i="19" s="1"/>
  <c r="O35" i="19" s="1"/>
  <c r="H37" i="17"/>
  <c r="I37" i="17" s="1"/>
  <c r="J37" i="17" s="1"/>
  <c r="K37" i="17" s="1"/>
  <c r="M15" i="19"/>
  <c r="N15" i="19" s="1"/>
  <c r="O15" i="19" s="1"/>
  <c r="H15" i="17"/>
  <c r="I15" i="17" s="1"/>
  <c r="J15" i="17" s="1"/>
  <c r="K15" i="17" s="1"/>
  <c r="M41" i="19"/>
  <c r="N41" i="19" s="1"/>
  <c r="O41" i="19" s="1"/>
  <c r="H43" i="17"/>
  <c r="I43" i="17" s="1"/>
  <c r="J43" i="17" s="1"/>
  <c r="K43" i="17" s="1"/>
  <c r="M9" i="19"/>
  <c r="N9" i="19" s="1"/>
  <c r="O9" i="19" s="1"/>
  <c r="H9" i="17"/>
  <c r="I9" i="17" s="1"/>
  <c r="J9" i="17" s="1"/>
  <c r="K9" i="17" s="1"/>
  <c r="M17" i="19"/>
  <c r="N17" i="19" s="1"/>
  <c r="O17" i="19" s="1"/>
  <c r="H17" i="17"/>
  <c r="I17" i="17" s="1"/>
  <c r="J17" i="17" s="1"/>
  <c r="K17" i="17" s="1"/>
  <c r="M21" i="19"/>
  <c r="N21" i="19" s="1"/>
  <c r="O21" i="19" s="1"/>
  <c r="H23" i="17"/>
  <c r="I23" i="17" s="1"/>
  <c r="J23" i="17" s="1"/>
  <c r="K23" i="17" s="1"/>
  <c r="M22" i="19"/>
  <c r="N22" i="19" s="1"/>
  <c r="O22" i="19" s="1"/>
  <c r="H24" i="17"/>
  <c r="I24" i="17" s="1"/>
  <c r="J24" i="17" s="1"/>
  <c r="K24" i="17" s="1"/>
  <c r="M29" i="19"/>
  <c r="N29" i="19" s="1"/>
  <c r="O29" i="19" s="1"/>
  <c r="H31" i="17"/>
  <c r="I31" i="17" s="1"/>
  <c r="J31" i="17" s="1"/>
  <c r="K31" i="17" s="1"/>
  <c r="M39" i="19"/>
  <c r="N39" i="19" s="1"/>
  <c r="O39" i="19" s="1"/>
  <c r="H41" i="17"/>
  <c r="I41" i="17" s="1"/>
  <c r="J41" i="17" s="1"/>
  <c r="K41" i="17" s="1"/>
  <c r="M8" i="19"/>
  <c r="N8" i="19" s="1"/>
  <c r="O8" i="19" s="1"/>
  <c r="H8" i="17"/>
  <c r="I8" i="17" s="1"/>
  <c r="J8" i="17" s="1"/>
  <c r="K8" i="17" s="1"/>
  <c r="M33" i="19"/>
  <c r="N33" i="19" s="1"/>
  <c r="O33" i="19" s="1"/>
  <c r="H35" i="17"/>
  <c r="I35" i="17" s="1"/>
  <c r="J35" i="17" s="1"/>
  <c r="K35" i="17" s="1"/>
  <c r="M26" i="19"/>
  <c r="N26" i="19" s="1"/>
  <c r="O26" i="19" s="1"/>
  <c r="H28" i="17"/>
  <c r="I28" i="17" s="1"/>
  <c r="J28" i="17" s="1"/>
  <c r="K28" i="17" s="1"/>
  <c r="M10" i="19"/>
  <c r="N10" i="19" s="1"/>
  <c r="O10" i="19" s="1"/>
  <c r="H10" i="17"/>
  <c r="I10" i="17" s="1"/>
  <c r="J10" i="17" s="1"/>
  <c r="K10" i="17" s="1"/>
  <c r="M37" i="19"/>
  <c r="N37" i="19" s="1"/>
  <c r="O37" i="19" s="1"/>
  <c r="H39" i="17"/>
  <c r="I39" i="17" s="1"/>
  <c r="J39" i="17" s="1"/>
  <c r="K39" i="17" s="1"/>
  <c r="Q18" i="18"/>
  <c r="P18" i="18"/>
  <c r="P43" i="18" s="1"/>
  <c r="O18" i="18"/>
  <c r="O43" i="18" s="1"/>
  <c r="X21" i="18" l="1"/>
  <c r="X42" i="18" s="1"/>
  <c r="W42" i="18"/>
  <c r="Q43" i="18"/>
  <c r="R18" i="18"/>
  <c r="K44" i="17"/>
  <c r="O42" i="19"/>
  <c r="S18" i="18"/>
  <c r="S43" i="18" s="1"/>
  <c r="U18" i="18" l="1"/>
  <c r="U43" i="18" s="1"/>
  <c r="V18" i="18" l="1"/>
  <c r="V43" i="18" s="1"/>
  <c r="W18" i="18" l="1"/>
  <c r="W43" i="18" s="1"/>
  <c r="X18" i="18"/>
  <c r="X43" i="18" s="1"/>
  <c r="P18" i="16" l="1"/>
  <c r="P43" i="16" s="1"/>
  <c r="O18" i="19" l="1"/>
  <c r="O43" i="19" s="1"/>
  <c r="K18" i="17"/>
  <c r="K20" i="17"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<sst xmlns="http://schemas.openxmlformats.org/spreadsheetml/2006/main" count="160" uniqueCount="84">
  <si>
    <t>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t>
  </si>
  <si>
    <t>NECESIDAD</t>
  </si>
  <si>
    <t>EMPRESA 1
FIRE LION ENGINEERING S.A.S.</t>
  </si>
  <si>
    <t>EMPRESA 2
INSUCOMA SAS</t>
  </si>
  <si>
    <t>EMPRESA 3
SOLUINTEC R&amp;N SAS</t>
  </si>
  <si>
    <t xml:space="preserve">VALOR COTIZACIÓN HÁBIL MÁS BAJA                                                                                                    </t>
  </si>
  <si>
    <t xml:space="preserve">PROMEDIO                                                                                </t>
  </si>
  <si>
    <t xml:space="preserve">VALOR COTIZACIÓN  HÁBIL MÁS ALTA                                                                                                   </t>
  </si>
  <si>
    <t>PORCENTAJE DIFERENCIAL (BAJA/PROMEDIO)</t>
  </si>
  <si>
    <t>MEDIA ARITMETICA BAJA</t>
  </si>
  <si>
    <t>ANALISIS DE COTIZACIONES</t>
  </si>
  <si>
    <t>ÍTEM</t>
  </si>
  <si>
    <t>DESCRIPCION</t>
  </si>
  <si>
    <t>UNIDAD DE MEDIDA</t>
  </si>
  <si>
    <t>CANTIDAD</t>
  </si>
  <si>
    <t>RUTINAS</t>
  </si>
  <si>
    <t>VALOR UNITARIO
SIN IVA</t>
  </si>
  <si>
    <t>VALOR UNITARIO SIN IVA</t>
  </si>
  <si>
    <t>40% &gt; / &lt;</t>
  </si>
  <si>
    <t>VALOR IVA</t>
  </si>
  <si>
    <t>VALOR UNITARIO
INCLUIDO IVA</t>
  </si>
  <si>
    <t>VALOR TOTAL
INCLUIDO IVA</t>
  </si>
  <si>
    <t xml:space="preserve"> </t>
  </si>
  <si>
    <t>UND</t>
  </si>
  <si>
    <t>GRUPO 2</t>
  </si>
  <si>
    <t>NORTE DE SANTANDER</t>
  </si>
  <si>
    <t>CÚCUTA SEDE PRINCIPAL</t>
  </si>
  <si>
    <t>Mantenimiento del Sistema de suministro agua potable</t>
  </si>
  <si>
    <t>GL</t>
  </si>
  <si>
    <t xml:space="preserve">Mantenimiento del Sistema de red de desagües: </t>
  </si>
  <si>
    <t xml:space="preserve">Mantenimiento del Sistema de planta de tratamiento </t>
  </si>
  <si>
    <t>Mantenimiento del sistema de abastecimiento de agua tratada</t>
  </si>
  <si>
    <t xml:space="preserve">Mantenimiento del Sistema de red contra incendio </t>
  </si>
  <si>
    <t>ARAUCA</t>
  </si>
  <si>
    <t>ARAUCA SEDE PRINCIPAL</t>
  </si>
  <si>
    <t>Mantenimiento general de (2) bombas centrífugas de 3.5 HP, 220V-440V, 60 Hz</t>
  </si>
  <si>
    <t xml:space="preserve">Mantenimiento general de una (1) bomba centrífuga de 3.5 HP, 220V-440V, 60 Hz </t>
  </si>
  <si>
    <t xml:space="preserve">     </t>
  </si>
  <si>
    <t>PROGRAMA DE INSPECCIÓN ANUAL COMPLETO DEL SISTEMA CONTRA INCENDIO BAJO NFPA 25. SEDE PRINCIPAL CÚCUTA
Incluye: Ver ficha técnica</t>
  </si>
  <si>
    <t>SUMINISTRO E INSTALACIÓN DE MANÓMETRO DE 0 – 300 PSI
Incluye: Ver ficha técnica</t>
  </si>
  <si>
    <t>SUMINISTRO E INSTALACIÓN DE DEMARCACIÓN Y/O SEÑALIZACIÓN
Incluye: Ver ficha técnica</t>
  </si>
  <si>
    <t>SUMINISTRO E INSTALACIÓN DEMARCACIÓN Y/O SEÑALIZACIÓN PARA RISER/ESTACIONES DE CONTROL CON CADENILLA</t>
  </si>
  <si>
    <t>SUMINISTRO E INSTALACIÓN DEMARCACIÓN Y/O SEÑALIZACIÓN EN PARED PARA IDENTIFICACIÓN RISERS</t>
  </si>
  <si>
    <t xml:space="preserve">SUMINISTRO E INSTALACIÓN DEMARCACIÓN Y/O SEÑALIZACIÓN PARA VÁLVULAS ANGULARES DE 2 1/2” </t>
  </si>
  <si>
    <t>SUMINISTRO E INSTALACIÓN DEMARCACIÓN Y/O SEÑALIZACIÓN PARA CUARTO DE BOMBAS DE RCI/ CABEZAL/ SIAMESAS</t>
  </si>
  <si>
    <t>ROCIADORES PARA STOCK SEGÚN REQUERIMIENTO NFPA 25</t>
  </si>
  <si>
    <t>Suministro de rociadores tipo Sidewall certificado respuesta rápida, factor K: 5,6, 155 °F, para reserva</t>
  </si>
  <si>
    <t>Suministro de rociadores tipo up-right certificado respuesta rápida, factor K: 5,6, 155 °F, para reserva</t>
  </si>
  <si>
    <t>Suministro de rociadores tipo pendent certificado respuesta rápida, factor K: 5,6, 155 °F, para reserva</t>
  </si>
  <si>
    <t>Suministro de platos para rociador oculto cara blanca</t>
  </si>
  <si>
    <t>Suministro de llave para rociador oculto.</t>
  </si>
  <si>
    <t>SUMINISTRO E INSTALACIÓN DE ESCUDOS PARA ROCIADORES SIDEWALL</t>
  </si>
  <si>
    <t>Reparación de válvula cortina Roscada 206 de 4” Red White</t>
  </si>
  <si>
    <t>Reparación de válvula cortina Roscada 206 de 3” Red White</t>
  </si>
  <si>
    <t>Suministro de Brida para Orinal Flexible de 2” Manga Corta</t>
  </si>
  <si>
    <t>Suministro e instalación Válvula desaireadora 1” con válvula de bola de alta Resistencia 1” para sistema RCI</t>
  </si>
  <si>
    <t>Suministro e instalación válvula angular 2 ½” para montantes sistema RCI</t>
  </si>
  <si>
    <t>Suministro e Instalación de rociador sistema RCI</t>
  </si>
  <si>
    <t>Suministro e instalación de válvula de purga de aire de 1” con válvula de bola de 1” de alta resistencia</t>
  </si>
  <si>
    <t xml:space="preserve">VALOR TOTAL BOLSA FIJA DE REPUESTOS </t>
  </si>
  <si>
    <t>NOTAS:</t>
  </si>
  <si>
    <t>1) Se realizó el estudio con 3 cotizaciones las cuales cumplen con lo solicitado por la entidad</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</si>
  <si>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</si>
  <si>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 xml:space="preserve">ANEXO 2 - ANALISIS DE COSTOS HISTORICOS  </t>
  </si>
  <si>
    <t>FGN-RNO-MC-0031-2025</t>
  </si>
  <si>
    <t>ANALISIS DE COSTOS HISTORICOS</t>
  </si>
  <si>
    <t>ANEXO 3 - ESTUDIO DEL SECTOR PROYECCION DE COSTOS</t>
  </si>
  <si>
    <t>ANALISIS COSTOS HISTORICOS</t>
  </si>
  <si>
    <t>PROYECCION COSTOS 2026</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</si>
  <si>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</si>
  <si>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4 - ESTUDIO DEL SECTOR PROCESO EQUIPOS HIDRAULICOS</t>
  </si>
  <si>
    <t>ESTUDIO DEL SECTOR</t>
  </si>
  <si>
    <t>ANEXO 1 - ANALISIS DE COTIZACIONES GRUPO 2</t>
  </si>
  <si>
    <t>ARAUCA SEDE FORTALEZA</t>
  </si>
  <si>
    <t xml:space="preserve"> VALOR TOTAL MANTENIMIENTO</t>
  </si>
  <si>
    <t xml:space="preserve">VALOR TOTAL  MANTENIMIENTO + BOLSA FIJA DE REPUESTOS </t>
  </si>
  <si>
    <t>VALOR TOTAL POSIBLES REPUESTOS A SUMINISTRAR</t>
  </si>
  <si>
    <t>BOLSA FIJA DE POSIBLES REPUESTOS A SUMINISTRAR</t>
  </si>
  <si>
    <t>VALOR BOLSA FIJA DE REPUESTOS</t>
  </si>
  <si>
    <t>VALOR TOTAL ESTUDIO DEL SECTOR</t>
  </si>
  <si>
    <t>Fecha de elaboración: 15-07-26</t>
  </si>
  <si>
    <t>Fecha de elaboración: 15-07-2026</t>
  </si>
  <si>
    <t>Fecha de elaboración:15-07-2026</t>
  </si>
  <si>
    <t>Estudio del Sector: No:  0034-2026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</si>
</sst>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quot;$&quot;\ #,##0"/>
    <numFmt numFmtId="166" formatCode="&quot;$&quot;#,##0"/>
    <numFmt numFmtId="167" formatCode="&quot;$&quot;\ #,##0.00"/>
  </numFmts>
  <fonts count="13"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sz val="10"/>
      <color rgb="FF000000"/>
      <name val="Times New Roman"/>
      <family val="1"/>
    </font>
    <font>
      <b/>
      <sz val="11"/>
      <color theme="1"/>
      <name val="Arial Narrow"/>
      <family val="2"/>
    </font>
    <font>
      <sz val="11"/>
      <color rgb="FF000000"/>
      <name val="Arial Narrow"/>
      <family val="2"/>
    </font>
    <font>
      <sz val="11"/>
      <color theme="1"/>
      <name val="Arial Narrow"/>
      <family val="2"/>
    </font>
    <font>
      <b/>
      <sz val="11"/>
      <color rgb="FFFF0000"/>
      <name val="Arial Narrow"/>
      <family val="2"/>
    </font>
    <font>
      <b/>
      <sz val="11"/>
      <color rgb="FF000000"/>
      <name val="Arial Narrow"/>
      <family val="2"/>
    </font>
    <font>
      <b/>
      <sz val="11"/>
      <name val="Arial Narrow"/>
    </font>
    <font>
      <b/>
      <sz val="11"/>
      <color rgb="FF0070C0"/>
      <name val="Arial Narrow"/>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diagonal/>
    </border>
    <border>
      <left style="thin">
        <color auto="1"/>
      </left>
      <right style="medium">
        <color indexed="64"/>
      </right>
      <top style="thin">
        <color auto="1"/>
      </top>
      <bottom style="thin">
        <color auto="1"/>
      </bottom>
      <diagonal/>
    </border>
    <border>
      <left/>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thin">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auto="1"/>
      </bottom>
      <diagonal/>
    </border>
    <border>
      <left/>
      <right style="medium">
        <color indexed="64"/>
      </right>
      <top/>
      <bottom/>
      <diagonal/>
    </border>
    <border>
      <left/>
      <right style="medium">
        <color indexed="64"/>
      </right>
      <top style="thin">
        <color auto="1"/>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thin">
        <color indexed="64"/>
      </right>
      <top style="thin">
        <color indexed="64"/>
      </top>
      <bottom/>
      <diagonal/>
    </border>
    <border>
      <left style="medium">
        <color indexed="64"/>
      </left>
      <right style="medium">
        <color indexed="64"/>
      </right>
      <top style="thin">
        <color auto="1"/>
      </top>
      <bottom/>
      <diagonal/>
    </border>
    <border>
      <left style="medium">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7">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5" fillId="0" borderId="0"/>
    <xf numFmtId="0" fontId="2" fillId="0" borderId="0"/>
    <xf numFmtId="9" fontId="1" fillId="0" borderId="0" applyFont="0" applyFill="0" applyBorder="0" applyAlignment="0" applyProtection="0"/>
  </cellStyleXfs>
  <cellXfs count="300">
    <xf numFmtId="0" fontId="0" fillId="0" borderId="0" xfId="0"/>
    <xf numFmtId="0" fontId="7" fillId="0" borderId="1" xfId="0" applyFont="1" applyBorder="1" applyAlignment="1">
      <alignment horizontal="center" vertical="center" wrapText="1"/>
    </xf>
    <xf numFmtId="3" fontId="8" fillId="0" borderId="1" xfId="2" applyNumberFormat="1" applyFont="1" applyBorder="1" applyAlignment="1">
      <alignment horizontal="center" vertical="center" wrapText="1"/>
    </xf>
    <xf numFmtId="167" fontId="4" fillId="0" borderId="1" xfId="1" applyNumberFormat="1" applyFont="1" applyFill="1" applyBorder="1" applyAlignment="1">
      <alignment horizontal="center" vertical="center"/>
    </xf>
    <xf numFmtId="167" fontId="4" fillId="0" borderId="2" xfId="1" applyNumberFormat="1" applyFont="1" applyFill="1" applyBorder="1" applyAlignment="1">
      <alignment horizontal="center" vertical="center"/>
    </xf>
    <xf numFmtId="167" fontId="4" fillId="0" borderId="15" xfId="1" applyNumberFormat="1" applyFont="1" applyFill="1" applyBorder="1" applyAlignment="1">
      <alignment horizontal="center" vertical="center"/>
    </xf>
    <xf numFmtId="0" fontId="7" fillId="0" borderId="8" xfId="0" applyFont="1" applyBorder="1" applyAlignment="1">
      <alignment horizontal="center" vertical="center"/>
    </xf>
    <xf numFmtId="167" fontId="4" fillId="0" borderId="16" xfId="1" applyNumberFormat="1" applyFont="1" applyFill="1" applyBorder="1" applyAlignment="1">
      <alignment horizontal="center" vertical="center"/>
    </xf>
    <xf numFmtId="0" fontId="6" fillId="4" borderId="5" xfId="0" applyFont="1" applyFill="1" applyBorder="1" applyAlignment="1">
      <alignment horizontal="center" vertical="center"/>
    </xf>
    <xf numFmtId="0" fontId="6" fillId="4" borderId="1" xfId="0" applyFont="1" applyFill="1" applyBorder="1" applyAlignment="1">
      <alignment vertical="center"/>
    </xf>
    <xf numFmtId="0" fontId="6" fillId="4" borderId="16" xfId="0" applyFont="1" applyFill="1" applyBorder="1" applyAlignment="1">
      <alignment vertical="center"/>
    </xf>
    <xf numFmtId="0" fontId="6" fillId="4" borderId="34" xfId="0" applyFont="1" applyFill="1" applyBorder="1" applyAlignment="1">
      <alignment horizontal="center" vertical="center"/>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167" fontId="4" fillId="0" borderId="0" xfId="1" applyNumberFormat="1" applyFont="1" applyFill="1" applyBorder="1" applyAlignment="1">
      <alignment horizontal="center" vertical="center"/>
    </xf>
    <xf numFmtId="0" fontId="4" fillId="0" borderId="0" xfId="0" applyFont="1" applyAlignment="1">
      <alignment vertical="center"/>
    </xf>
    <xf numFmtId="0" fontId="4" fillId="0" borderId="0" xfId="0" applyFont="1" applyAlignment="1">
      <alignment horizontal="center" vertical="center" wrapText="1"/>
    </xf>
    <xf numFmtId="0" fontId="4" fillId="0" borderId="0" xfId="0" applyFont="1" applyAlignment="1">
      <alignment vertical="center" wrapText="1"/>
    </xf>
    <xf numFmtId="0" fontId="8" fillId="0" borderId="0" xfId="0" applyFont="1"/>
    <xf numFmtId="0" fontId="6" fillId="0" borderId="0" xfId="0" applyFont="1"/>
    <xf numFmtId="0" fontId="8" fillId="0" borderId="0" xfId="0" applyFont="1" applyAlignment="1">
      <alignment horizontal="center" vertical="center"/>
    </xf>
    <xf numFmtId="0" fontId="6" fillId="4" borderId="33" xfId="0" applyFont="1" applyFill="1" applyBorder="1" applyAlignment="1">
      <alignment vertical="center"/>
    </xf>
    <xf numFmtId="0" fontId="6" fillId="4" borderId="34" xfId="0" applyFont="1" applyFill="1" applyBorder="1" applyAlignment="1">
      <alignment vertical="center"/>
    </xf>
    <xf numFmtId="0" fontId="8" fillId="0" borderId="1" xfId="0" applyFont="1" applyBorder="1" applyAlignment="1">
      <alignment horizontal="left" vertical="center" wrapText="1"/>
    </xf>
    <xf numFmtId="0" fontId="8" fillId="0" borderId="0" xfId="0" applyFont="1" applyAlignment="1">
      <alignment vertical="center"/>
    </xf>
    <xf numFmtId="0" fontId="6" fillId="4" borderId="0" xfId="0" applyFont="1" applyFill="1" applyAlignment="1">
      <alignment horizontal="center" vertical="center" wrapText="1"/>
    </xf>
    <xf numFmtId="0" fontId="10" fillId="4" borderId="0" xfId="0" applyFont="1" applyFill="1" applyAlignment="1">
      <alignment horizontal="center" vertical="center" wrapText="1"/>
    </xf>
    <xf numFmtId="0" fontId="3" fillId="0" borderId="0" xfId="0" applyFont="1" applyAlignment="1">
      <alignment vertical="center"/>
    </xf>
    <xf numFmtId="0" fontId="10" fillId="0" borderId="0" xfId="0" applyFont="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1" fontId="7" fillId="0" borderId="0" xfId="0" applyNumberFormat="1" applyFont="1" applyAlignment="1">
      <alignment horizontal="center" vertical="center"/>
    </xf>
    <xf numFmtId="0" fontId="8" fillId="0" borderId="0" xfId="0" applyFont="1" applyAlignment="1">
      <alignment vertical="center" wrapText="1"/>
    </xf>
    <xf numFmtId="167" fontId="8" fillId="0" borderId="0" xfId="0" applyNumberFormat="1" applyFont="1" applyAlignment="1">
      <alignment vertical="center" wrapText="1"/>
    </xf>
    <xf numFmtId="1" fontId="6" fillId="0" borderId="0" xfId="0" applyNumberFormat="1" applyFont="1" applyAlignment="1">
      <alignment horizontal="center" vertical="center"/>
    </xf>
    <xf numFmtId="1" fontId="8" fillId="0" borderId="0" xfId="0" applyNumberFormat="1" applyFont="1" applyAlignment="1">
      <alignment horizontal="center" vertical="center"/>
    </xf>
    <xf numFmtId="167" fontId="8" fillId="0" borderId="0" xfId="0" applyNumberFormat="1" applyFont="1" applyAlignment="1">
      <alignment horizontal="center" vertical="center" wrapText="1"/>
    </xf>
    <xf numFmtId="1" fontId="4" fillId="0" borderId="0" xfId="0" applyNumberFormat="1" applyFont="1" applyAlignment="1">
      <alignment horizontal="center" vertical="center"/>
    </xf>
    <xf numFmtId="0" fontId="4" fillId="0" borderId="0" xfId="0" applyFont="1"/>
    <xf numFmtId="0" fontId="3" fillId="0" borderId="0" xfId="0" applyFont="1"/>
    <xf numFmtId="0" fontId="8" fillId="0" borderId="0" xfId="0" applyFont="1" applyAlignment="1">
      <alignment wrapText="1"/>
    </xf>
    <xf numFmtId="3" fontId="8" fillId="0" borderId="7" xfId="0" applyNumberFormat="1" applyFont="1" applyBorder="1" applyAlignment="1">
      <alignment horizontal="center" vertical="center"/>
    </xf>
    <xf numFmtId="4" fontId="8" fillId="0" borderId="3" xfId="0" applyNumberFormat="1" applyFont="1" applyBorder="1" applyAlignment="1">
      <alignment horizontal="center" vertical="center"/>
    </xf>
    <xf numFmtId="3" fontId="8" fillId="0" borderId="3" xfId="0" applyNumberFormat="1" applyFont="1" applyBorder="1" applyAlignment="1">
      <alignment horizontal="center" vertical="center"/>
    </xf>
    <xf numFmtId="3" fontId="8" fillId="0" borderId="8" xfId="0" applyNumberFormat="1" applyFont="1" applyBorder="1" applyAlignment="1">
      <alignment horizontal="center" vertical="center"/>
    </xf>
    <xf numFmtId="4" fontId="8"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8" fillId="0" borderId="8" xfId="0" applyFont="1" applyBorder="1" applyAlignment="1">
      <alignment horizontal="center" vertical="center"/>
    </xf>
    <xf numFmtId="0" fontId="8" fillId="0" borderId="8" xfId="0" applyFont="1" applyBorder="1" applyAlignment="1">
      <alignment horizontal="center"/>
    </xf>
    <xf numFmtId="3" fontId="8" fillId="0" borderId="8" xfId="0" applyNumberFormat="1" applyFont="1" applyBorder="1" applyAlignment="1">
      <alignment horizontal="center"/>
    </xf>
    <xf numFmtId="3" fontId="8" fillId="0" borderId="9" xfId="0" applyNumberFormat="1" applyFont="1" applyBorder="1" applyAlignment="1">
      <alignment horizontal="center"/>
    </xf>
    <xf numFmtId="4" fontId="8" fillId="0" borderId="10" xfId="0" applyNumberFormat="1" applyFont="1" applyBorder="1" applyAlignment="1">
      <alignment horizontal="center" vertical="center"/>
    </xf>
    <xf numFmtId="3" fontId="8" fillId="0" borderId="10" xfId="0" applyNumberFormat="1" applyFont="1" applyBorder="1" applyAlignment="1">
      <alignment horizontal="center" vertical="center"/>
    </xf>
    <xf numFmtId="0" fontId="10"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0" fillId="4" borderId="32" xfId="0" applyFont="1" applyFill="1" applyBorder="1" applyAlignment="1">
      <alignment vertical="center" wrapText="1"/>
    </xf>
    <xf numFmtId="0" fontId="10" fillId="4" borderId="5" xfId="0" applyFont="1" applyFill="1" applyBorder="1" applyAlignment="1">
      <alignment vertical="center" wrapText="1"/>
    </xf>
    <xf numFmtId="0" fontId="4" fillId="0" borderId="0" xfId="0" applyFont="1" applyAlignment="1">
      <alignment horizontal="left" vertical="center" wrapText="1"/>
    </xf>
    <xf numFmtId="0" fontId="3" fillId="0" borderId="0" xfId="0" applyFont="1" applyAlignment="1">
      <alignment wrapText="1"/>
    </xf>
    <xf numFmtId="0" fontId="4" fillId="0" borderId="0" xfId="0" applyFont="1" applyAlignment="1">
      <alignment horizontal="center" vertical="center"/>
    </xf>
    <xf numFmtId="0" fontId="4" fillId="0" borderId="0" xfId="0" applyFont="1" applyAlignment="1">
      <alignment horizontal="center"/>
    </xf>
    <xf numFmtId="1" fontId="4" fillId="0" borderId="0" xfId="0" applyNumberFormat="1" applyFont="1" applyAlignment="1">
      <alignment horizontal="center"/>
    </xf>
    <xf numFmtId="1" fontId="6" fillId="0" borderId="0" xfId="0" applyNumberFormat="1" applyFont="1" applyAlignment="1">
      <alignment horizontal="center"/>
    </xf>
    <xf numFmtId="0" fontId="6"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1" fontId="4" fillId="0" borderId="0" xfId="0" applyNumberFormat="1" applyFont="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3" fillId="3" borderId="1" xfId="2" applyFont="1" applyFill="1" applyBorder="1" applyAlignment="1">
      <alignment horizontal="center" vertical="center" wrapText="1"/>
    </xf>
    <xf numFmtId="0" fontId="6" fillId="4" borderId="1" xfId="0" applyFont="1" applyFill="1" applyBorder="1" applyAlignment="1">
      <alignment horizontal="center" vertical="center" wrapText="1"/>
    </xf>
    <xf numFmtId="4" fontId="8" fillId="0" borderId="1" xfId="0" applyNumberFormat="1" applyFont="1" applyBorder="1" applyAlignment="1">
      <alignment vertical="center" wrapText="1"/>
    </xf>
    <xf numFmtId="166" fontId="9" fillId="2" borderId="1" xfId="2" applyNumberFormat="1" applyFont="1" applyFill="1" applyBorder="1" applyAlignment="1">
      <alignment horizontal="center" vertical="center" wrapText="1"/>
    </xf>
    <xf numFmtId="10" fontId="9" fillId="0" borderId="1" xfId="6" applyNumberFormat="1"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2" xfId="0" applyFont="1" applyFill="1" applyBorder="1" applyAlignment="1">
      <alignment vertical="center" wrapText="1"/>
    </xf>
    <xf numFmtId="0" fontId="10" fillId="4" borderId="37" xfId="0" applyFont="1" applyFill="1" applyBorder="1" applyAlignment="1">
      <alignment vertical="center" wrapText="1"/>
    </xf>
    <xf numFmtId="0" fontId="10" fillId="4" borderId="27" xfId="0" applyFont="1" applyFill="1" applyBorder="1" applyAlignment="1">
      <alignment vertical="center" wrapText="1"/>
    </xf>
    <xf numFmtId="3" fontId="8" fillId="0" borderId="16" xfId="2" applyNumberFormat="1" applyFont="1" applyBorder="1" applyAlignment="1">
      <alignment horizontal="center" vertical="center" wrapText="1"/>
    </xf>
    <xf numFmtId="0" fontId="8" fillId="0" borderId="10" xfId="0" applyFont="1" applyBorder="1" applyAlignment="1">
      <alignment horizontal="left" vertical="center" wrapText="1"/>
    </xf>
    <xf numFmtId="0" fontId="7" fillId="0" borderId="10" xfId="0" applyFont="1" applyBorder="1" applyAlignment="1">
      <alignment horizontal="center" vertical="center" wrapText="1"/>
    </xf>
    <xf numFmtId="3" fontId="8" fillId="0" borderId="10" xfId="2" applyNumberFormat="1" applyFont="1" applyBorder="1" applyAlignment="1">
      <alignment horizontal="center" vertical="center" wrapText="1"/>
    </xf>
    <xf numFmtId="3" fontId="8" fillId="0" borderId="18" xfId="2" applyNumberFormat="1" applyFont="1" applyBorder="1" applyAlignment="1">
      <alignment horizontal="center" vertical="center" wrapText="1"/>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8" xfId="0" applyFont="1" applyFill="1" applyBorder="1" applyAlignment="1">
      <alignment horizontal="center" vertical="center" wrapText="1"/>
    </xf>
    <xf numFmtId="1" fontId="10" fillId="4" borderId="38"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1" fontId="10" fillId="4" borderId="37" xfId="0" applyNumberFormat="1" applyFont="1" applyFill="1" applyBorder="1" applyAlignment="1">
      <alignment horizontal="center" vertical="center" wrapText="1"/>
    </xf>
    <xf numFmtId="1" fontId="10" fillId="4" borderId="27" xfId="0" applyNumberFormat="1" applyFont="1" applyFill="1" applyBorder="1" applyAlignment="1">
      <alignment horizontal="center" vertical="center" wrapText="1"/>
    </xf>
    <xf numFmtId="1" fontId="7" fillId="0" borderId="25" xfId="0" applyNumberFormat="1" applyFont="1" applyBorder="1" applyAlignment="1">
      <alignment horizontal="center" vertical="center" wrapText="1"/>
    </xf>
    <xf numFmtId="1" fontId="7" fillId="0" borderId="16"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 fontId="10" fillId="4" borderId="26" xfId="0" applyNumberFormat="1" applyFont="1" applyFill="1" applyBorder="1" applyAlignment="1">
      <alignment horizontal="center" vertical="center" wrapText="1"/>
    </xf>
    <xf numFmtId="0" fontId="7" fillId="0" borderId="10" xfId="0" applyFont="1" applyBorder="1" applyAlignment="1">
      <alignment horizontal="left" vertical="center" wrapText="1"/>
    </xf>
    <xf numFmtId="1" fontId="7" fillId="0" borderId="18" xfId="0" applyNumberFormat="1" applyFont="1" applyBorder="1" applyAlignment="1">
      <alignment horizontal="center" vertical="center" wrapText="1"/>
    </xf>
    <xf numFmtId="0" fontId="10" fillId="4" borderId="34" xfId="0" applyFont="1" applyFill="1" applyBorder="1" applyAlignment="1">
      <alignment horizontal="center" vertical="center" wrapText="1"/>
    </xf>
    <xf numFmtId="1" fontId="6" fillId="4" borderId="41" xfId="0" applyNumberFormat="1" applyFont="1" applyFill="1" applyBorder="1" applyAlignment="1">
      <alignment horizontal="center" vertical="center"/>
    </xf>
    <xf numFmtId="0" fontId="10" fillId="4" borderId="33" xfId="0" applyFont="1" applyFill="1" applyBorder="1" applyAlignment="1">
      <alignment vertical="center" wrapText="1"/>
    </xf>
    <xf numFmtId="0" fontId="10" fillId="4" borderId="34" xfId="0" applyFont="1" applyFill="1" applyBorder="1" applyAlignment="1">
      <alignment vertical="center" wrapText="1"/>
    </xf>
    <xf numFmtId="0" fontId="10" fillId="4" borderId="41" xfId="0" applyFont="1" applyFill="1" applyBorder="1" applyAlignment="1">
      <alignment vertical="center" wrapText="1"/>
    </xf>
    <xf numFmtId="0" fontId="3" fillId="4" borderId="46" xfId="0" applyFont="1" applyFill="1" applyBorder="1" applyAlignment="1">
      <alignment horizontal="center" vertical="center" wrapText="1"/>
    </xf>
    <xf numFmtId="165" fontId="8" fillId="0" borderId="46" xfId="0" applyNumberFormat="1" applyFont="1" applyBorder="1" applyAlignment="1">
      <alignment horizontal="center" vertical="center" wrapText="1"/>
    </xf>
    <xf numFmtId="0" fontId="3" fillId="3" borderId="8" xfId="2" applyFont="1" applyFill="1" applyBorder="1" applyAlignment="1">
      <alignment horizontal="center" vertical="center" wrapText="1"/>
    </xf>
    <xf numFmtId="0" fontId="3" fillId="3" borderId="16" xfId="2" applyFont="1" applyFill="1" applyBorder="1" applyAlignment="1">
      <alignment horizontal="center" vertical="center" wrapText="1"/>
    </xf>
    <xf numFmtId="166" fontId="9" fillId="2" borderId="8" xfId="2" applyNumberFormat="1" applyFont="1" applyFill="1" applyBorder="1" applyAlignment="1">
      <alignment horizontal="center" vertical="center" wrapText="1"/>
    </xf>
    <xf numFmtId="166" fontId="9" fillId="2" borderId="16" xfId="2" applyNumberFormat="1"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6" xfId="0" applyFont="1" applyFill="1" applyBorder="1" applyAlignment="1">
      <alignment horizontal="center" vertical="center" wrapText="1"/>
    </xf>
    <xf numFmtId="167" fontId="4" fillId="0" borderId="8" xfId="1" applyNumberFormat="1" applyFont="1" applyFill="1" applyBorder="1" applyAlignment="1">
      <alignment horizontal="center" vertical="center"/>
    </xf>
    <xf numFmtId="4" fontId="8" fillId="0" borderId="2" xfId="0" applyNumberFormat="1" applyFont="1" applyBorder="1" applyAlignment="1">
      <alignment vertical="center" wrapText="1"/>
    </xf>
    <xf numFmtId="0" fontId="6" fillId="4" borderId="41" xfId="0" applyFont="1" applyFill="1" applyBorder="1" applyAlignment="1">
      <alignment vertical="center"/>
    </xf>
    <xf numFmtId="4" fontId="8" fillId="0" borderId="3" xfId="0" applyNumberFormat="1" applyFont="1" applyBorder="1" applyAlignment="1">
      <alignment vertical="center" wrapText="1"/>
    </xf>
    <xf numFmtId="3" fontId="8" fillId="0" borderId="25" xfId="0" applyNumberFormat="1" applyFont="1" applyBorder="1" applyAlignment="1">
      <alignment horizontal="center" vertical="center"/>
    </xf>
    <xf numFmtId="3" fontId="8" fillId="0" borderId="16" xfId="0" applyNumberFormat="1" applyFont="1" applyBorder="1" applyAlignment="1">
      <alignment horizontal="center" vertical="center"/>
    </xf>
    <xf numFmtId="4" fontId="8" fillId="0" borderId="10" xfId="0" applyNumberFormat="1" applyFont="1" applyBorder="1" applyAlignment="1">
      <alignment vertical="center" wrapText="1"/>
    </xf>
    <xf numFmtId="3" fontId="8" fillId="0" borderId="18" xfId="0" applyNumberFormat="1" applyFont="1" applyBorder="1" applyAlignment="1">
      <alignment horizontal="center" vertical="center"/>
    </xf>
    <xf numFmtId="0" fontId="3" fillId="4" borderId="45"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10" fillId="4" borderId="11" xfId="0" applyFont="1" applyFill="1" applyBorder="1" applyAlignment="1">
      <alignment vertical="center" wrapText="1"/>
    </xf>
    <xf numFmtId="4" fontId="8" fillId="0" borderId="1" xfId="0" applyNumberFormat="1" applyFont="1" applyBorder="1" applyAlignment="1">
      <alignment horizontal="center" vertical="center" wrapText="1"/>
    </xf>
    <xf numFmtId="0" fontId="6" fillId="4" borderId="1" xfId="0" applyFont="1" applyFill="1" applyBorder="1" applyAlignment="1">
      <alignment horizontal="center" vertical="center"/>
    </xf>
    <xf numFmtId="0" fontId="6" fillId="4" borderId="5" xfId="0" applyFont="1" applyFill="1" applyBorder="1" applyAlignment="1">
      <alignment horizontal="center" vertical="center" wrapText="1"/>
    </xf>
    <xf numFmtId="1" fontId="8" fillId="0" borderId="16" xfId="0" applyNumberFormat="1" applyFont="1" applyBorder="1" applyAlignment="1">
      <alignment horizontal="center" vertical="center" wrapText="1"/>
    </xf>
    <xf numFmtId="1" fontId="6" fillId="4" borderId="16" xfId="0" applyNumberFormat="1" applyFont="1" applyFill="1" applyBorder="1" applyAlignment="1">
      <alignment horizontal="center" vertical="center"/>
    </xf>
    <xf numFmtId="1" fontId="6" fillId="4" borderId="27" xfId="0" applyNumberFormat="1" applyFont="1" applyFill="1" applyBorder="1" applyAlignment="1">
      <alignment horizontal="center" vertical="center"/>
    </xf>
    <xf numFmtId="4" fontId="8" fillId="0" borderId="2" xfId="0" applyNumberFormat="1" applyFont="1" applyBorder="1" applyAlignment="1">
      <alignment horizontal="center" vertical="center" wrapText="1"/>
    </xf>
    <xf numFmtId="1" fontId="8" fillId="0" borderId="15" xfId="0" applyNumberFormat="1" applyFont="1" applyBorder="1" applyAlignment="1">
      <alignment horizontal="center" vertical="center" wrapText="1"/>
    </xf>
    <xf numFmtId="0" fontId="6" fillId="4" borderId="17" xfId="0" applyFont="1" applyFill="1" applyBorder="1" applyAlignment="1">
      <alignment horizontal="left" vertical="center"/>
    </xf>
    <xf numFmtId="0" fontId="6" fillId="4" borderId="17" xfId="0" applyFont="1" applyFill="1" applyBorder="1" applyAlignment="1">
      <alignment horizontal="center" vertical="center" wrapText="1"/>
    </xf>
    <xf numFmtId="1" fontId="6" fillId="4" borderId="40" xfId="0" applyNumberFormat="1" applyFont="1" applyFill="1" applyBorder="1" applyAlignment="1">
      <alignment horizontal="center" vertical="center" wrapText="1"/>
    </xf>
    <xf numFmtId="0" fontId="6" fillId="4" borderId="34" xfId="0" applyFont="1" applyFill="1" applyBorder="1" applyAlignment="1">
      <alignment horizontal="left" vertical="center"/>
    </xf>
    <xf numFmtId="167" fontId="8" fillId="0" borderId="46" xfId="0" applyNumberFormat="1" applyFont="1" applyBorder="1" applyAlignment="1">
      <alignment horizontal="center" vertical="center" wrapText="1"/>
    </xf>
    <xf numFmtId="0" fontId="3" fillId="4" borderId="11" xfId="0" applyFont="1" applyFill="1" applyBorder="1" applyAlignment="1">
      <alignment horizontal="center" vertical="center" wrapText="1"/>
    </xf>
    <xf numFmtId="0" fontId="3" fillId="4" borderId="37" xfId="0" applyFont="1" applyFill="1" applyBorder="1" applyAlignment="1">
      <alignment horizontal="center" vertical="center" wrapText="1"/>
    </xf>
    <xf numFmtId="1" fontId="10" fillId="4" borderId="18" xfId="0" applyNumberFormat="1" applyFont="1" applyFill="1" applyBorder="1" applyAlignment="1">
      <alignment horizontal="center" vertical="center" wrapText="1"/>
    </xf>
    <xf numFmtId="10" fontId="3" fillId="5" borderId="8" xfId="6" applyNumberFormat="1" applyFont="1" applyFill="1" applyBorder="1" applyAlignment="1">
      <alignment horizontal="center" vertical="center" wrapText="1"/>
    </xf>
    <xf numFmtId="10" fontId="3" fillId="5" borderId="16" xfId="6"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27" xfId="0" applyFont="1" applyFill="1" applyBorder="1" applyAlignment="1">
      <alignment horizontal="center" vertical="center" wrapText="1"/>
    </xf>
    <xf numFmtId="17" fontId="3" fillId="4" borderId="7" xfId="0" applyNumberFormat="1" applyFont="1" applyFill="1" applyBorder="1" applyAlignment="1">
      <alignment horizontal="center" vertical="center" wrapText="1"/>
    </xf>
    <xf numFmtId="17" fontId="3" fillId="4" borderId="25" xfId="0" applyNumberFormat="1" applyFont="1" applyFill="1" applyBorder="1" applyAlignment="1">
      <alignment horizontal="center" vertical="center" wrapText="1"/>
    </xf>
    <xf numFmtId="1" fontId="6" fillId="4" borderId="41" xfId="0" applyNumberFormat="1" applyFont="1" applyFill="1" applyBorder="1" applyAlignment="1">
      <alignment horizontal="center" vertical="center" wrapText="1"/>
    </xf>
    <xf numFmtId="4" fontId="8" fillId="0" borderId="3" xfId="0" applyNumberFormat="1" applyFont="1" applyBorder="1" applyAlignment="1">
      <alignment horizontal="center" vertical="center" wrapText="1"/>
    </xf>
    <xf numFmtId="1" fontId="8" fillId="0" borderId="25" xfId="0" applyNumberFormat="1" applyFont="1" applyBorder="1" applyAlignment="1">
      <alignment horizontal="center" vertical="center" wrapText="1"/>
    </xf>
    <xf numFmtId="1" fontId="3" fillId="4" borderId="16"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8" fillId="0" borderId="1" xfId="0" applyFont="1" applyBorder="1" applyAlignment="1">
      <alignment horizontal="center" vertical="center" wrapText="1"/>
    </xf>
    <xf numFmtId="167" fontId="4" fillId="0" borderId="48" xfId="1" applyNumberFormat="1" applyFont="1" applyFill="1" applyBorder="1" applyAlignment="1">
      <alignment horizontal="center" vertical="center"/>
    </xf>
    <xf numFmtId="167" fontId="4" fillId="4" borderId="21" xfId="1" applyNumberFormat="1" applyFont="1" applyFill="1" applyBorder="1" applyAlignment="1">
      <alignment horizontal="center" vertical="center"/>
    </xf>
    <xf numFmtId="167" fontId="4" fillId="4" borderId="17" xfId="1" applyNumberFormat="1" applyFont="1" applyFill="1" applyBorder="1" applyAlignment="1">
      <alignment horizontal="center" vertical="center"/>
    </xf>
    <xf numFmtId="167" fontId="4" fillId="4" borderId="33" xfId="1" applyNumberFormat="1" applyFont="1" applyFill="1" applyBorder="1" applyAlignment="1">
      <alignment horizontal="center" vertical="center"/>
    </xf>
    <xf numFmtId="167" fontId="4" fillId="4" borderId="34" xfId="1" applyNumberFormat="1" applyFont="1" applyFill="1" applyBorder="1" applyAlignment="1">
      <alignment horizontal="center" vertical="center"/>
    </xf>
    <xf numFmtId="167" fontId="8" fillId="0" borderId="49" xfId="0" applyNumberFormat="1" applyFont="1" applyBorder="1" applyAlignment="1">
      <alignment horizontal="center" vertical="center" wrapText="1"/>
    </xf>
    <xf numFmtId="167" fontId="8" fillId="4" borderId="44" xfId="0" applyNumberFormat="1" applyFont="1" applyFill="1" applyBorder="1" applyAlignment="1">
      <alignment horizontal="center" vertical="center" wrapText="1"/>
    </xf>
    <xf numFmtId="167" fontId="8" fillId="4" borderId="36" xfId="0" applyNumberFormat="1"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10" fillId="4" borderId="8" xfId="0" applyFont="1" applyFill="1" applyBorder="1" applyAlignment="1">
      <alignment horizontal="center" vertical="center" wrapText="1"/>
    </xf>
    <xf numFmtId="1" fontId="10" fillId="4" borderId="16" xfId="0" applyNumberFormat="1" applyFont="1" applyFill="1" applyBorder="1" applyAlignment="1">
      <alignment horizontal="center" vertical="center" wrapText="1"/>
    </xf>
    <xf numFmtId="0" fontId="6" fillId="4" borderId="41" xfId="0" applyFont="1" applyFill="1" applyBorder="1" applyAlignment="1">
      <alignment horizontal="center" vertical="center" wrapText="1"/>
    </xf>
    <xf numFmtId="167" fontId="8" fillId="0" borderId="47" xfId="0" applyNumberFormat="1" applyFont="1" applyBorder="1" applyAlignment="1">
      <alignment horizontal="center" vertical="center" wrapText="1"/>
    </xf>
    <xf numFmtId="167" fontId="4" fillId="0" borderId="7" xfId="1" applyNumberFormat="1" applyFont="1" applyFill="1" applyBorder="1" applyAlignment="1">
      <alignment horizontal="center" vertical="center"/>
    </xf>
    <xf numFmtId="167" fontId="4" fillId="0" borderId="3" xfId="1" applyNumberFormat="1" applyFont="1" applyFill="1" applyBorder="1" applyAlignment="1">
      <alignment horizontal="center" vertical="center"/>
    </xf>
    <xf numFmtId="167" fontId="4" fillId="0" borderId="25" xfId="1" applyNumberFormat="1" applyFont="1" applyFill="1" applyBorder="1" applyAlignment="1">
      <alignment horizontal="center" vertical="center"/>
    </xf>
    <xf numFmtId="167" fontId="6" fillId="4" borderId="41" xfId="0" applyNumberFormat="1" applyFont="1" applyFill="1" applyBorder="1" applyAlignment="1">
      <alignment horizontal="center" vertical="center" wrapText="1"/>
    </xf>
    <xf numFmtId="165" fontId="8" fillId="0" borderId="49" xfId="0" applyNumberFormat="1" applyFont="1" applyBorder="1" applyAlignment="1">
      <alignment horizontal="center" vertical="center" wrapText="1"/>
    </xf>
    <xf numFmtId="166" fontId="9" fillId="2" borderId="48" xfId="2" applyNumberFormat="1" applyFont="1" applyFill="1" applyBorder="1" applyAlignment="1">
      <alignment horizontal="center" vertical="center" wrapText="1"/>
    </xf>
    <xf numFmtId="166" fontId="9" fillId="2" borderId="2" xfId="2" applyNumberFormat="1" applyFont="1" applyFill="1" applyBorder="1" applyAlignment="1">
      <alignment horizontal="center" vertical="center" wrapText="1"/>
    </xf>
    <xf numFmtId="10" fontId="9" fillId="0" borderId="2" xfId="6" applyNumberFormat="1" applyFont="1" applyFill="1" applyBorder="1" applyAlignment="1">
      <alignment horizontal="center" vertical="center" wrapText="1"/>
    </xf>
    <xf numFmtId="166" fontId="9" fillId="2" borderId="15" xfId="2" applyNumberFormat="1" applyFont="1" applyFill="1" applyBorder="1" applyAlignment="1">
      <alignment horizontal="center" vertical="center" wrapText="1"/>
    </xf>
    <xf numFmtId="167" fontId="3" fillId="4" borderId="41" xfId="0" applyNumberFormat="1" applyFont="1" applyFill="1" applyBorder="1" applyAlignment="1">
      <alignment horizontal="center" vertical="center" wrapText="1"/>
    </xf>
    <xf numFmtId="0" fontId="7" fillId="0" borderId="1" xfId="0" applyFont="1" applyBorder="1" applyAlignment="1">
      <alignment vertical="center" wrapText="1"/>
    </xf>
    <xf numFmtId="1" fontId="7" fillId="4" borderId="38" xfId="0" applyNumberFormat="1"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7" fillId="0" borderId="9" xfId="0" applyFont="1" applyBorder="1" applyAlignment="1">
      <alignment horizontal="center" vertical="center"/>
    </xf>
    <xf numFmtId="165" fontId="3" fillId="4" borderId="36" xfId="0" applyNumberFormat="1" applyFont="1" applyFill="1" applyBorder="1" applyAlignment="1">
      <alignment horizontal="center" vertical="center" wrapText="1"/>
    </xf>
    <xf numFmtId="166" fontId="10" fillId="4" borderId="27" xfId="0" applyNumberFormat="1" applyFont="1" applyFill="1" applyBorder="1" applyAlignment="1">
      <alignment vertical="center" wrapText="1"/>
    </xf>
    <xf numFmtId="165" fontId="3" fillId="4" borderId="44" xfId="0" applyNumberFormat="1" applyFont="1" applyFill="1" applyBorder="1" applyAlignment="1">
      <alignment horizontal="center" vertical="center" wrapText="1"/>
    </xf>
    <xf numFmtId="10" fontId="3" fillId="4" borderId="36" xfId="0" applyNumberFormat="1" applyFont="1" applyFill="1" applyBorder="1" applyAlignment="1">
      <alignment horizontal="center" vertical="center" wrapText="1"/>
    </xf>
    <xf numFmtId="0" fontId="7" fillId="0" borderId="10" xfId="0" applyFont="1" applyBorder="1" applyAlignment="1">
      <alignment vertical="center" wrapText="1"/>
    </xf>
    <xf numFmtId="0" fontId="6" fillId="4" borderId="33" xfId="0" applyFont="1" applyFill="1" applyBorder="1" applyAlignment="1">
      <alignment horizontal="center" vertical="center"/>
    </xf>
    <xf numFmtId="0" fontId="6" fillId="4" borderId="21"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6" fillId="4" borderId="53" xfId="0" applyFont="1" applyFill="1" applyBorder="1" applyAlignment="1">
      <alignment horizontal="center" vertical="center" wrapText="1"/>
    </xf>
    <xf numFmtId="0" fontId="6" fillId="4" borderId="54" xfId="0" applyFont="1" applyFill="1" applyBorder="1" applyAlignment="1">
      <alignment horizontal="center" vertical="center" wrapText="1"/>
    </xf>
    <xf numFmtId="0" fontId="6" fillId="4" borderId="32" xfId="0" applyFont="1" applyFill="1" applyBorder="1" applyAlignment="1">
      <alignment horizontal="center" vertical="center"/>
    </xf>
    <xf numFmtId="0" fontId="3" fillId="0" borderId="0" xfId="0" applyFont="1" applyAlignment="1">
      <alignment horizontal="center"/>
    </xf>
    <xf numFmtId="0" fontId="8" fillId="0" borderId="0" xfId="0" applyFont="1" applyAlignment="1">
      <alignment horizontal="center"/>
    </xf>
    <xf numFmtId="0" fontId="10" fillId="4" borderId="13" xfId="0" applyFont="1" applyFill="1" applyBorder="1" applyAlignment="1">
      <alignment horizontal="center" vertical="center" wrapText="1"/>
    </xf>
    <xf numFmtId="1" fontId="10" fillId="4" borderId="14" xfId="0" applyNumberFormat="1" applyFont="1" applyFill="1" applyBorder="1" applyAlignment="1">
      <alignment horizontal="center" vertical="center" wrapText="1"/>
    </xf>
    <xf numFmtId="0" fontId="7" fillId="4" borderId="0" xfId="0" applyFont="1" applyFill="1" applyAlignment="1">
      <alignment horizontal="center" vertical="center" wrapText="1"/>
    </xf>
    <xf numFmtId="0" fontId="7" fillId="0" borderId="4" xfId="0" applyFont="1" applyBorder="1" applyAlignment="1">
      <alignment horizontal="center" vertical="center" wrapText="1"/>
    </xf>
    <xf numFmtId="0" fontId="7" fillId="0" borderId="30" xfId="0" applyFont="1" applyBorder="1" applyAlignment="1">
      <alignment horizontal="center" vertical="center" wrapText="1"/>
    </xf>
    <xf numFmtId="0" fontId="10" fillId="4" borderId="48" xfId="0" applyFont="1" applyFill="1" applyBorder="1" applyAlignment="1">
      <alignment horizontal="center" vertical="center" wrapText="1"/>
    </xf>
    <xf numFmtId="0" fontId="10" fillId="4" borderId="2" xfId="0" applyFont="1" applyFill="1" applyBorder="1" applyAlignment="1">
      <alignment horizontal="center" vertical="center" wrapText="1"/>
    </xf>
    <xf numFmtId="1" fontId="10" fillId="4" borderId="15" xfId="0" applyNumberFormat="1" applyFont="1" applyFill="1" applyBorder="1" applyAlignment="1">
      <alignment horizontal="center" vertical="center" wrapText="1"/>
    </xf>
    <xf numFmtId="165" fontId="8" fillId="0" borderId="0" xfId="0" applyNumberFormat="1" applyFont="1" applyAlignment="1">
      <alignment vertical="center" wrapText="1"/>
    </xf>
    <xf numFmtId="1" fontId="6" fillId="4" borderId="1" xfId="0" applyNumberFormat="1" applyFont="1" applyFill="1" applyBorder="1" applyAlignment="1">
      <alignment horizontal="center" vertical="center"/>
    </xf>
    <xf numFmtId="1" fontId="6" fillId="4" borderId="8" xfId="0" applyNumberFormat="1" applyFont="1" applyFill="1" applyBorder="1" applyAlignment="1">
      <alignment horizontal="center" vertical="center"/>
    </xf>
    <xf numFmtId="0" fontId="12" fillId="4" borderId="34" xfId="0" applyFont="1" applyFill="1" applyBorder="1" applyAlignment="1">
      <alignment vertical="center"/>
    </xf>
    <xf numFmtId="0" fontId="12" fillId="4" borderId="34" xfId="0" applyFont="1" applyFill="1" applyBorder="1" applyAlignment="1">
      <alignment horizontal="center" vertical="center" wrapText="1"/>
    </xf>
    <xf numFmtId="0" fontId="12" fillId="4" borderId="34"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3" fillId="4" borderId="24" xfId="0" applyFont="1" applyFill="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0" xfId="0" applyFont="1" applyBorder="1" applyAlignment="1">
      <alignment horizontal="center" vertical="center" wrapText="1"/>
    </xf>
    <xf numFmtId="0" fontId="4" fillId="0" borderId="18" xfId="0" applyFont="1" applyBorder="1" applyAlignment="1">
      <alignment horizontal="center" vertical="center" wrapText="1"/>
    </xf>
    <xf numFmtId="0" fontId="3" fillId="5" borderId="7"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0" borderId="0" xfId="0" applyFont="1" applyAlignment="1">
      <alignment horizontal="left" wrapText="1"/>
    </xf>
    <xf numFmtId="0" fontId="6" fillId="4" borderId="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16"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41" xfId="0" applyFont="1" applyFill="1" applyBorder="1" applyAlignment="1">
      <alignment horizontal="center" vertical="center"/>
    </xf>
    <xf numFmtId="0" fontId="10" fillId="4" borderId="33" xfId="0" applyFont="1" applyFill="1" applyBorder="1" applyAlignment="1">
      <alignment horizontal="center" vertical="center" wrapText="1"/>
    </xf>
    <xf numFmtId="0" fontId="10" fillId="4" borderId="34" xfId="0" applyFont="1" applyFill="1" applyBorder="1" applyAlignment="1">
      <alignment horizontal="center" vertical="center" wrapText="1"/>
    </xf>
    <xf numFmtId="0" fontId="10" fillId="4" borderId="41" xfId="0" applyFont="1" applyFill="1" applyBorder="1" applyAlignment="1">
      <alignment horizontal="center" vertical="center" wrapText="1"/>
    </xf>
    <xf numFmtId="0" fontId="3" fillId="0" borderId="0" xfId="0" applyFont="1" applyAlignment="1">
      <alignment horizontal="left" vertical="justify" wrapText="1"/>
    </xf>
    <xf numFmtId="0" fontId="3" fillId="0" borderId="0" xfId="0" applyFont="1" applyAlignment="1">
      <alignment horizontal="center" vertical="center" wrapText="1"/>
    </xf>
    <xf numFmtId="0" fontId="4" fillId="0" borderId="0" xfId="0" applyFont="1" applyAlignment="1">
      <alignment vertical="center" wrapText="1"/>
    </xf>
    <xf numFmtId="0" fontId="7" fillId="0" borderId="17" xfId="0" applyFont="1" applyBorder="1" applyAlignment="1">
      <alignment horizontal="center" vertical="center"/>
    </xf>
    <xf numFmtId="0" fontId="3" fillId="0" borderId="42" xfId="0" applyFont="1" applyBorder="1" applyAlignment="1">
      <alignment horizontal="center" vertical="center" textRotation="90" wrapText="1"/>
    </xf>
    <xf numFmtId="0" fontId="3" fillId="0" borderId="43" xfId="0" applyFont="1" applyBorder="1" applyAlignment="1">
      <alignment horizontal="center" vertical="center" textRotation="90" wrapText="1"/>
    </xf>
    <xf numFmtId="0" fontId="3" fillId="0" borderId="44" xfId="0" applyFont="1" applyBorder="1" applyAlignment="1">
      <alignment horizontal="center" vertical="center" textRotation="90" wrapText="1"/>
    </xf>
    <xf numFmtId="0" fontId="3" fillId="3" borderId="22"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3" borderId="23" xfId="2"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0" borderId="19" xfId="0" applyFont="1" applyBorder="1" applyAlignment="1">
      <alignment horizontal="center" vertical="center" textRotation="90" wrapText="1"/>
    </xf>
    <xf numFmtId="0" fontId="3" fillId="0" borderId="20" xfId="0" applyFont="1" applyBorder="1" applyAlignment="1">
      <alignment horizontal="center" vertical="center" textRotation="90" wrapText="1"/>
    </xf>
    <xf numFmtId="0" fontId="3" fillId="0" borderId="21" xfId="0" applyFont="1" applyBorder="1" applyAlignment="1">
      <alignment horizontal="center" vertical="center" textRotation="90" wrapText="1"/>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37" xfId="0" applyFont="1" applyFill="1" applyBorder="1" applyAlignment="1">
      <alignment horizontal="center" vertical="center"/>
    </xf>
    <xf numFmtId="0" fontId="4" fillId="0" borderId="28"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9" xfId="0" applyFont="1" applyBorder="1" applyAlignment="1">
      <alignment horizontal="center" vertical="center" wrapText="1"/>
    </xf>
    <xf numFmtId="0" fontId="3" fillId="3" borderId="24" xfId="2" applyFont="1" applyFill="1" applyBorder="1" applyAlignment="1">
      <alignment horizontal="center" vertical="center" wrapText="1"/>
    </xf>
    <xf numFmtId="0" fontId="3" fillId="3" borderId="16" xfId="2" applyFont="1" applyFill="1" applyBorder="1" applyAlignment="1">
      <alignment horizontal="center" vertical="center" wrapText="1"/>
    </xf>
    <xf numFmtId="0" fontId="3" fillId="4" borderId="20" xfId="0" applyFont="1" applyFill="1" applyBorder="1" applyAlignment="1">
      <alignment horizontal="center" vertical="center"/>
    </xf>
    <xf numFmtId="0" fontId="3" fillId="4" borderId="0" xfId="0" applyFont="1" applyFill="1" applyAlignment="1">
      <alignment horizontal="center" vertical="center"/>
    </xf>
    <xf numFmtId="0" fontId="3" fillId="4" borderId="38" xfId="0" applyFont="1" applyFill="1" applyBorder="1" applyAlignment="1">
      <alignment horizontal="center" vertical="center"/>
    </xf>
    <xf numFmtId="0" fontId="3" fillId="4" borderId="35"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26" xfId="0" applyFont="1" applyFill="1" applyBorder="1" applyAlignment="1">
      <alignment horizontal="center" vertical="center"/>
    </xf>
    <xf numFmtId="0" fontId="3" fillId="5" borderId="22"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45" xfId="0" applyFont="1" applyFill="1" applyBorder="1" applyAlignment="1">
      <alignment horizontal="center" vertical="center" wrapText="1"/>
    </xf>
    <xf numFmtId="0" fontId="3" fillId="5" borderId="46" xfId="0" applyFont="1" applyFill="1" applyBorder="1" applyAlignment="1">
      <alignment horizontal="center" vertical="center" wrapText="1"/>
    </xf>
    <xf numFmtId="167" fontId="8" fillId="4" borderId="50" xfId="0" applyNumberFormat="1" applyFont="1" applyFill="1" applyBorder="1" applyAlignment="1">
      <alignment horizontal="center" vertical="center" wrapText="1"/>
    </xf>
    <xf numFmtId="167" fontId="8" fillId="4" borderId="51" xfId="0" applyNumberFormat="1" applyFont="1" applyFill="1" applyBorder="1" applyAlignment="1">
      <alignment horizontal="center" vertical="center" wrapText="1"/>
    </xf>
    <xf numFmtId="167" fontId="8" fillId="0" borderId="8" xfId="0" applyNumberFormat="1" applyFont="1" applyBorder="1" applyAlignment="1">
      <alignment horizontal="center" vertical="center" wrapText="1"/>
    </xf>
    <xf numFmtId="167" fontId="8" fillId="0" borderId="16" xfId="0" applyNumberFormat="1" applyFont="1" applyBorder="1" applyAlignment="1">
      <alignment horizontal="center" vertical="center" wrapText="1"/>
    </xf>
    <xf numFmtId="167" fontId="8" fillId="0" borderId="48" xfId="0" applyNumberFormat="1" applyFont="1" applyBorder="1" applyAlignment="1">
      <alignment horizontal="center" vertical="center" wrapText="1"/>
    </xf>
    <xf numFmtId="167" fontId="8" fillId="0" borderId="15" xfId="0" applyNumberFormat="1" applyFont="1" applyBorder="1" applyAlignment="1">
      <alignment horizontal="center" vertical="center" wrapText="1"/>
    </xf>
    <xf numFmtId="0" fontId="11" fillId="4" borderId="19"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48"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0" xfId="0" applyFont="1" applyAlignment="1">
      <alignment horizontal="left" vertical="center" wrapText="1"/>
    </xf>
    <xf numFmtId="0" fontId="3" fillId="5" borderId="47" xfId="0" applyFont="1" applyFill="1" applyBorder="1" applyAlignment="1">
      <alignment horizontal="center" vertical="center" wrapText="1"/>
    </xf>
    <xf numFmtId="167" fontId="8" fillId="0" borderId="0" xfId="0" applyNumberFormat="1" applyFont="1" applyAlignment="1">
      <alignment horizontal="center" vertical="center" wrapText="1"/>
    </xf>
    <xf numFmtId="167" fontId="8" fillId="0" borderId="7" xfId="0" applyNumberFormat="1" applyFont="1" applyBorder="1" applyAlignment="1">
      <alignment horizontal="center" vertical="center" wrapText="1"/>
    </xf>
    <xf numFmtId="167" fontId="8" fillId="0" borderId="25" xfId="0" applyNumberFormat="1" applyFont="1" applyBorder="1" applyAlignment="1">
      <alignment horizontal="center" vertical="center" wrapText="1"/>
    </xf>
    <xf numFmtId="0" fontId="3" fillId="4" borderId="45"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7" fillId="0" borderId="0" xfId="0" applyFont="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center" wrapText="1"/>
    </xf>
  </cellXfs>
  <cellStyles count="7">
    <cellStyle name="Moneda" xfId="1" builtinId="4"/>
    <cellStyle name="Moneda 2" xfId="3" xr:uid="{00000000-0005-0000-0000-000001000000}"/>
    <cellStyle name="Normal" xfId="0" builtinId="0"/>
    <cellStyle name="Normal 2" xfId="4" xr:uid="{00000000-0005-0000-0000-000003000000}"/>
    <cellStyle name="Normal 2 2" xfId="5" xr:uid="{00000000-0005-0000-0000-000004000000}"/>
    <cellStyle name="Normal_HERRAMIENTAS PARA TRANSPORTE" xfId="2" xr:uid="{00000000-0005-0000-0000-000005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123824</xdr:colOff>
      <xdr:row>1</xdr:row>
      <xdr:rowOff>35597</xdr:rowOff>
    </xdr:from>
    <xdr:to>
      <xdr:col>3</xdr:col>
      <xdr:colOff>3962399</xdr:colOff>
      <xdr:row>1</xdr:row>
      <xdr:rowOff>1286951</xdr:rowOff>
    </xdr:to>
    <xdr:pic>
      <xdr:nvPicPr>
        <xdr:cNvPr id="2" name="Imagen 1">
          <a:extLst>
            <a:ext uri="{FF2B5EF4-FFF2-40B4-BE49-F238E27FC236}">
              <a16:creationId xmlns:a16="http://schemas.microsoft.com/office/drawing/2014/main" id="{46C111EF-45FC-4508-B578-04150A3EA631}"/>
            </a:ext>
          </a:extLst>
        </xdr:cNvPr>
        <xdr:cNvPicPr>
          <a:picLocks noChangeAspect="1"/>
        </xdr:cNvPicPr>
      </xdr:nvPicPr>
      <xdr:blipFill>
        <a:blip xmlns:r="http://schemas.openxmlformats.org/officeDocument/2006/relationships" r:embed="rId1"/>
        <a:stretch>
          <a:fillRect/>
        </a:stretch>
      </xdr:blipFill>
      <xdr:spPr>
        <a:xfrm>
          <a:off x="752474" y="416597"/>
          <a:ext cx="4352925" cy="12513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123825</xdr:colOff>
      <xdr:row>1</xdr:row>
      <xdr:rowOff>47625</xdr:rowOff>
    </xdr:from>
    <xdr:to>
      <xdr:col>3</xdr:col>
      <xdr:colOff>3924300</xdr:colOff>
      <xdr:row>1</xdr:row>
      <xdr:rowOff>1298979</xdr:rowOff>
    </xdr:to>
    <xdr:pic>
      <xdr:nvPicPr>
        <xdr:cNvPr id="2" name="Imagen 1">
          <a:extLst>
            <a:ext uri="{FF2B5EF4-FFF2-40B4-BE49-F238E27FC236}">
              <a16:creationId xmlns:a16="http://schemas.microsoft.com/office/drawing/2014/main" id="{DF3BD523-1DF5-46AA-A8FF-B7416A320D0F}"/>
            </a:ext>
          </a:extLst>
        </xdr:cNvPr>
        <xdr:cNvPicPr>
          <a:picLocks noChangeAspect="1"/>
        </xdr:cNvPicPr>
      </xdr:nvPicPr>
      <xdr:blipFill>
        <a:blip xmlns:r="http://schemas.openxmlformats.org/officeDocument/2006/relationships" r:embed="rId1"/>
        <a:stretch>
          <a:fillRect/>
        </a:stretch>
      </xdr:blipFill>
      <xdr:spPr>
        <a:xfrm>
          <a:off x="752475" y="428625"/>
          <a:ext cx="4352925" cy="12513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104775</xdr:colOff>
      <xdr:row>1</xdr:row>
      <xdr:rowOff>57150</xdr:rowOff>
    </xdr:from>
    <xdr:to>
      <xdr:col>3</xdr:col>
      <xdr:colOff>3905250</xdr:colOff>
      <xdr:row>1</xdr:row>
      <xdr:rowOff>1308504</xdr:rowOff>
    </xdr:to>
    <xdr:pic>
      <xdr:nvPicPr>
        <xdr:cNvPr id="2" name="Imagen 1">
          <a:extLst>
            <a:ext uri="{FF2B5EF4-FFF2-40B4-BE49-F238E27FC236}">
              <a16:creationId xmlns:a16="http://schemas.microsoft.com/office/drawing/2014/main" id="{2C0F7C5E-B3A1-45B0-981E-51CE1357D1EA}"/>
            </a:ext>
          </a:extLst>
        </xdr:cNvPr>
        <xdr:cNvPicPr>
          <a:picLocks noChangeAspect="1"/>
        </xdr:cNvPicPr>
      </xdr:nvPicPr>
      <xdr:blipFill>
        <a:blip xmlns:r="http://schemas.openxmlformats.org/officeDocument/2006/relationships" r:embed="rId1"/>
        <a:stretch>
          <a:fillRect/>
        </a:stretch>
      </xdr:blipFill>
      <xdr:spPr>
        <a:xfrm>
          <a:off x="733425" y="438150"/>
          <a:ext cx="4352925" cy="125135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114300</xdr:colOff>
      <xdr:row>1</xdr:row>
      <xdr:rowOff>38100</xdr:rowOff>
    </xdr:from>
    <xdr:to>
      <xdr:col>3</xdr:col>
      <xdr:colOff>3914775</xdr:colOff>
      <xdr:row>1</xdr:row>
      <xdr:rowOff>1289454</xdr:rowOff>
    </xdr:to>
    <xdr:pic>
      <xdr:nvPicPr>
        <xdr:cNvPr id="2" name="Imagen 1">
          <a:extLst>
            <a:ext uri="{FF2B5EF4-FFF2-40B4-BE49-F238E27FC236}">
              <a16:creationId xmlns:a16="http://schemas.microsoft.com/office/drawing/2014/main" id="{D3CA5FBE-0277-4A9D-A25C-65FFC11943DA}"/>
            </a:ext>
          </a:extLst>
        </xdr:cNvPr>
        <xdr:cNvPicPr>
          <a:picLocks noChangeAspect="1"/>
        </xdr:cNvPicPr>
      </xdr:nvPicPr>
      <xdr:blipFill>
        <a:blip xmlns:r="http://schemas.openxmlformats.org/officeDocument/2006/relationships" r:embed="rId1"/>
        <a:stretch>
          <a:fillRect/>
        </a:stretch>
      </xdr:blipFill>
      <xdr:spPr>
        <a:xfrm>
          <a:off x="742950" y="419100"/>
          <a:ext cx="4352925" cy="125135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7"/>
  <sheetViews>
    <sheetView topLeftCell="A26" zoomScale="70" zoomScaleNormal="70" workbookViewId="0">
      <selection activeCell="C49" sqref="C49:D49"/>
    </sheetView>
  </sheetViews>
  <sheetFormatPr baseColWidth="10" defaultColWidth="11.42578125" defaultRowHeight="16.5" outlineLevelCol="1" x14ac:dyDescent="0.3"/>
  <cols>
    <col min="1" max="2" width="4.7109375" style="20" customWidth="1"/>
    <col min="3" max="3" width="7.7109375" style="21" customWidth="1"/>
    <col min="4" max="4" width="60.7109375" style="32" customWidth="1"/>
    <col min="5" max="5" width="15.7109375" style="21" customWidth="1"/>
    <col min="6" max="7" width="15.7109375" style="22" customWidth="1"/>
    <col min="8" max="8" width="2.7109375" style="20" customWidth="1"/>
    <col min="9" max="9" width="19.5703125" style="20" customWidth="1"/>
    <col min="10" max="10" width="2.7109375" style="20" customWidth="1"/>
    <col min="11" max="11" width="18.5703125" style="20" customWidth="1"/>
    <col min="12" max="12" width="2.7109375" style="20" customWidth="1"/>
    <col min="13" max="13" width="18.140625" style="20" customWidth="1"/>
    <col min="14" max="14" width="2.7109375" style="20" customWidth="1"/>
    <col min="15" max="15" width="18.5703125" style="20" customWidth="1" outlineLevel="1"/>
    <col min="16" max="16" width="19.140625" style="20" customWidth="1" outlineLevel="1"/>
    <col min="17" max="17" width="18.140625" style="20" customWidth="1" outlineLevel="1"/>
    <col min="18" max="18" width="16.7109375" style="20" customWidth="1" outlineLevel="1"/>
    <col min="19" max="19" width="17.28515625" style="20" customWidth="1" outlineLevel="1"/>
    <col min="20" max="20" width="2.7109375" style="20" customWidth="1" outlineLevel="1"/>
    <col min="21" max="22" width="18" style="20" customWidth="1"/>
    <col min="23" max="23" width="17.28515625" style="20" customWidth="1"/>
    <col min="24" max="24" width="20" style="20" customWidth="1"/>
    <col min="25" max="16384" width="11.42578125" style="20"/>
  </cols>
  <sheetData>
    <row r="1" spans="1:25" s="26" customFormat="1" ht="30" customHeight="1" x14ac:dyDescent="0.25">
      <c r="A1" s="17"/>
      <c r="B1" s="17"/>
      <c r="C1" s="255" t="s">
        <v>72</v>
      </c>
      <c r="D1" s="256"/>
      <c r="E1" s="256"/>
      <c r="F1" s="256"/>
      <c r="G1" s="256"/>
      <c r="H1" s="256"/>
      <c r="I1" s="256"/>
      <c r="J1" s="256"/>
      <c r="K1" s="256"/>
      <c r="L1" s="256"/>
      <c r="M1" s="256"/>
      <c r="N1" s="256"/>
      <c r="O1" s="256"/>
      <c r="P1" s="256"/>
      <c r="Q1" s="256"/>
      <c r="R1" s="256"/>
      <c r="S1" s="256"/>
      <c r="T1" s="256"/>
      <c r="U1" s="256"/>
      <c r="V1" s="256"/>
      <c r="W1" s="256"/>
      <c r="X1" s="257"/>
    </row>
    <row r="2" spans="1:25" s="17" customFormat="1" ht="110.1" customHeight="1" thickBot="1" x14ac:dyDescent="0.3">
      <c r="C2" s="258"/>
      <c r="D2" s="259"/>
      <c r="E2" s="260" t="s">
        <v>0</v>
      </c>
      <c r="F2" s="261"/>
      <c r="G2" s="261"/>
      <c r="H2" s="261"/>
      <c r="I2" s="261"/>
      <c r="J2" s="261"/>
      <c r="K2" s="261"/>
      <c r="L2" s="261"/>
      <c r="M2" s="261"/>
      <c r="N2" s="261"/>
      <c r="O2" s="261"/>
      <c r="P2" s="261"/>
      <c r="Q2" s="261"/>
      <c r="R2" s="261"/>
      <c r="S2" s="261"/>
      <c r="T2" s="261"/>
      <c r="U2" s="261"/>
      <c r="V2" s="261"/>
      <c r="W2" s="261"/>
      <c r="X2" s="262"/>
    </row>
    <row r="3" spans="1:25" s="17" customFormat="1" ht="30" customHeight="1" x14ac:dyDescent="0.3">
      <c r="C3" s="265" t="s">
        <v>1</v>
      </c>
      <c r="D3" s="266"/>
      <c r="E3" s="266"/>
      <c r="F3" s="266"/>
      <c r="G3" s="267"/>
      <c r="H3" s="18"/>
      <c r="I3" s="277" t="s">
        <v>2</v>
      </c>
      <c r="J3" s="40"/>
      <c r="K3" s="277" t="s">
        <v>3</v>
      </c>
      <c r="L3" s="40"/>
      <c r="M3" s="277" t="s">
        <v>4</v>
      </c>
      <c r="N3" s="40"/>
      <c r="O3" s="248" t="s">
        <v>5</v>
      </c>
      <c r="P3" s="250" t="s">
        <v>6</v>
      </c>
      <c r="Q3" s="250" t="s">
        <v>7</v>
      </c>
      <c r="R3" s="250" t="s">
        <v>8</v>
      </c>
      <c r="S3" s="263" t="s">
        <v>9</v>
      </c>
      <c r="T3" s="40"/>
      <c r="U3" s="271" t="s">
        <v>10</v>
      </c>
      <c r="V3" s="272"/>
      <c r="W3" s="272"/>
      <c r="X3" s="273"/>
    </row>
    <row r="4" spans="1:25" s="17" customFormat="1" ht="30" customHeight="1" x14ac:dyDescent="0.3">
      <c r="C4" s="268"/>
      <c r="D4" s="269"/>
      <c r="E4" s="269"/>
      <c r="F4" s="269"/>
      <c r="G4" s="270"/>
      <c r="H4" s="18"/>
      <c r="I4" s="278"/>
      <c r="J4" s="40"/>
      <c r="K4" s="278"/>
      <c r="L4" s="40"/>
      <c r="M4" s="278"/>
      <c r="N4" s="40"/>
      <c r="O4" s="249"/>
      <c r="P4" s="251"/>
      <c r="Q4" s="251"/>
      <c r="R4" s="251"/>
      <c r="S4" s="264"/>
      <c r="T4" s="40"/>
      <c r="U4" s="274"/>
      <c r="V4" s="275"/>
      <c r="W4" s="275"/>
      <c r="X4" s="276"/>
    </row>
    <row r="5" spans="1:25" s="34" customFormat="1" ht="42.75" customHeight="1" thickBot="1" x14ac:dyDescent="0.35">
      <c r="A5" s="19"/>
      <c r="B5" s="19"/>
      <c r="C5" s="85" t="s">
        <v>11</v>
      </c>
      <c r="D5" s="86" t="s">
        <v>12</v>
      </c>
      <c r="E5" s="86" t="s">
        <v>13</v>
      </c>
      <c r="F5" s="86" t="s">
        <v>14</v>
      </c>
      <c r="G5" s="87" t="s">
        <v>15</v>
      </c>
      <c r="I5" s="107" t="s">
        <v>16</v>
      </c>
      <c r="J5" s="40"/>
      <c r="K5" s="107" t="s">
        <v>16</v>
      </c>
      <c r="L5" s="40"/>
      <c r="M5" s="107" t="s">
        <v>16</v>
      </c>
      <c r="N5" s="40"/>
      <c r="O5" s="109" t="s">
        <v>17</v>
      </c>
      <c r="P5" s="71" t="s">
        <v>17</v>
      </c>
      <c r="Q5" s="71" t="s">
        <v>17</v>
      </c>
      <c r="R5" s="71" t="s">
        <v>18</v>
      </c>
      <c r="S5" s="110" t="s">
        <v>17</v>
      </c>
      <c r="T5" s="40"/>
      <c r="U5" s="113" t="s">
        <v>16</v>
      </c>
      <c r="V5" s="72" t="s">
        <v>19</v>
      </c>
      <c r="W5" s="72" t="s">
        <v>20</v>
      </c>
      <c r="X5" s="114" t="s">
        <v>21</v>
      </c>
      <c r="Y5" s="34" t="s">
        <v>22</v>
      </c>
    </row>
    <row r="6" spans="1:25" s="34" customFormat="1" ht="30" customHeight="1" x14ac:dyDescent="0.3">
      <c r="A6" s="19"/>
      <c r="B6" s="252" t="s">
        <v>24</v>
      </c>
      <c r="C6" s="125"/>
      <c r="D6" s="76" t="s">
        <v>25</v>
      </c>
      <c r="E6" s="77"/>
      <c r="F6" s="77"/>
      <c r="G6" s="78"/>
      <c r="I6" s="107"/>
      <c r="J6" s="40"/>
      <c r="K6" s="107"/>
      <c r="L6" s="40"/>
      <c r="M6" s="107"/>
      <c r="N6" s="40"/>
      <c r="O6" s="57"/>
      <c r="P6" s="58"/>
      <c r="Q6" s="58"/>
      <c r="R6" s="58"/>
      <c r="S6" s="189"/>
      <c r="T6" s="40"/>
      <c r="U6" s="57"/>
      <c r="V6" s="58"/>
      <c r="W6" s="58"/>
      <c r="X6" s="79"/>
    </row>
    <row r="7" spans="1:25" s="34" customFormat="1" ht="30" customHeight="1" x14ac:dyDescent="0.3">
      <c r="A7" s="19"/>
      <c r="B7" s="253"/>
      <c r="C7" s="57"/>
      <c r="D7" s="69" t="s">
        <v>26</v>
      </c>
      <c r="E7" s="58"/>
      <c r="F7" s="58"/>
      <c r="G7" s="79"/>
      <c r="I7" s="107"/>
      <c r="J7" s="40"/>
      <c r="K7" s="107"/>
      <c r="L7" s="40"/>
      <c r="M7" s="107"/>
      <c r="N7" s="40"/>
      <c r="O7" s="57"/>
      <c r="P7" s="58"/>
      <c r="Q7" s="58"/>
      <c r="R7" s="58"/>
      <c r="S7" s="79"/>
      <c r="T7" s="40"/>
      <c r="U7" s="57"/>
      <c r="V7" s="58"/>
      <c r="W7" s="58"/>
      <c r="X7" s="79"/>
    </row>
    <row r="8" spans="1:25" s="34" customFormat="1" ht="30" customHeight="1" x14ac:dyDescent="0.25">
      <c r="A8" s="19"/>
      <c r="B8" s="253"/>
      <c r="C8" s="6">
        <v>10</v>
      </c>
      <c r="D8" s="25" t="s">
        <v>27</v>
      </c>
      <c r="E8" s="1" t="s">
        <v>28</v>
      </c>
      <c r="F8" s="2">
        <v>1</v>
      </c>
      <c r="G8" s="80">
        <v>1</v>
      </c>
      <c r="I8" s="108">
        <v>10890000</v>
      </c>
      <c r="J8" s="209"/>
      <c r="K8" s="108">
        <v>11000000</v>
      </c>
      <c r="L8" s="209"/>
      <c r="M8" s="108">
        <v>10256000</v>
      </c>
      <c r="N8" s="209"/>
      <c r="O8" s="111">
        <f t="shared" ref="O8:O12" si="0">ROUND(MIN(I8,K8,M8),0)</f>
        <v>10256000</v>
      </c>
      <c r="P8" s="74">
        <f t="shared" ref="P8:P12" si="1">ROUND(AVERAGE(I8,K8,M8),0)</f>
        <v>10715333</v>
      </c>
      <c r="Q8" s="74">
        <f t="shared" ref="Q8:Q12" si="2">+MAX(I8,K8,M8)</f>
        <v>11000000</v>
      </c>
      <c r="R8" s="75">
        <f t="shared" ref="R8:R17" si="3">+(Q8/O8)-1</f>
        <v>7.2542901716068586E-2</v>
      </c>
      <c r="S8" s="112">
        <f t="shared" ref="S8:S17" si="4">+ROUND(AVERAGE(O8,P8),0)</f>
        <v>10485667</v>
      </c>
      <c r="U8" s="115">
        <f t="shared" ref="U8:U12" si="5">+S8</f>
        <v>10485667</v>
      </c>
      <c r="V8" s="3">
        <f t="shared" ref="V8:V17" si="6">ROUND(U8*19%,0)</f>
        <v>1992277</v>
      </c>
      <c r="W8" s="3">
        <f t="shared" ref="W8:W17" si="7">+V8+U8</f>
        <v>12477944</v>
      </c>
      <c r="X8" s="7">
        <f t="shared" ref="X8:X12" si="8">+W8*F8</f>
        <v>12477944</v>
      </c>
    </row>
    <row r="9" spans="1:25" s="34" customFormat="1" ht="30" customHeight="1" x14ac:dyDescent="0.25">
      <c r="A9" s="19"/>
      <c r="B9" s="253"/>
      <c r="C9" s="6">
        <v>11</v>
      </c>
      <c r="D9" s="25" t="s">
        <v>29</v>
      </c>
      <c r="E9" s="1" t="s">
        <v>28</v>
      </c>
      <c r="F9" s="2">
        <v>1</v>
      </c>
      <c r="G9" s="80">
        <v>1</v>
      </c>
      <c r="I9" s="108">
        <v>15346000</v>
      </c>
      <c r="J9" s="209"/>
      <c r="K9" s="108">
        <v>14820000</v>
      </c>
      <c r="L9" s="209"/>
      <c r="M9" s="108">
        <v>13620000</v>
      </c>
      <c r="N9" s="209"/>
      <c r="O9" s="111">
        <f t="shared" si="0"/>
        <v>13620000</v>
      </c>
      <c r="P9" s="74">
        <f t="shared" si="1"/>
        <v>14595333</v>
      </c>
      <c r="Q9" s="74">
        <f t="shared" si="2"/>
        <v>15346000</v>
      </c>
      <c r="R9" s="75">
        <f t="shared" ref="R9:R12" si="9">+(Q9/O9)-1</f>
        <v>0.12672540381791486</v>
      </c>
      <c r="S9" s="112">
        <f t="shared" ref="S9:S12" si="10">+ROUND(AVERAGE(O9,P9),0)</f>
        <v>14107667</v>
      </c>
      <c r="U9" s="115">
        <f t="shared" si="5"/>
        <v>14107667</v>
      </c>
      <c r="V9" s="3">
        <f t="shared" ref="V9:V12" si="11">ROUND(U9*19%,0)</f>
        <v>2680457</v>
      </c>
      <c r="W9" s="3">
        <f t="shared" ref="W9:W12" si="12">+V9+U9</f>
        <v>16788124</v>
      </c>
      <c r="X9" s="7">
        <f t="shared" si="8"/>
        <v>16788124</v>
      </c>
    </row>
    <row r="10" spans="1:25" s="34" customFormat="1" ht="30" customHeight="1" x14ac:dyDescent="0.25">
      <c r="A10" s="19"/>
      <c r="B10" s="253"/>
      <c r="C10" s="6">
        <v>12</v>
      </c>
      <c r="D10" s="25" t="s">
        <v>30</v>
      </c>
      <c r="E10" s="1" t="s">
        <v>28</v>
      </c>
      <c r="F10" s="2">
        <v>1</v>
      </c>
      <c r="G10" s="80">
        <v>1</v>
      </c>
      <c r="I10" s="108">
        <v>24762000</v>
      </c>
      <c r="J10" s="209"/>
      <c r="K10" s="108">
        <v>23800000</v>
      </c>
      <c r="L10" s="209"/>
      <c r="M10" s="108">
        <v>23542000</v>
      </c>
      <c r="N10" s="209"/>
      <c r="O10" s="111">
        <f t="shared" si="0"/>
        <v>23542000</v>
      </c>
      <c r="P10" s="74">
        <f t="shared" si="1"/>
        <v>24034667</v>
      </c>
      <c r="Q10" s="74">
        <f t="shared" si="2"/>
        <v>24762000</v>
      </c>
      <c r="R10" s="75">
        <f t="shared" si="9"/>
        <v>5.1822275082830771E-2</v>
      </c>
      <c r="S10" s="112">
        <f t="shared" si="10"/>
        <v>23788334</v>
      </c>
      <c r="U10" s="115">
        <f t="shared" si="5"/>
        <v>23788334</v>
      </c>
      <c r="V10" s="3">
        <f t="shared" si="11"/>
        <v>4519783</v>
      </c>
      <c r="W10" s="3">
        <f t="shared" si="12"/>
        <v>28308117</v>
      </c>
      <c r="X10" s="7">
        <f t="shared" si="8"/>
        <v>28308117</v>
      </c>
    </row>
    <row r="11" spans="1:25" s="34" customFormat="1" ht="30" customHeight="1" x14ac:dyDescent="0.25">
      <c r="A11" s="19"/>
      <c r="B11" s="253"/>
      <c r="C11" s="6">
        <v>13</v>
      </c>
      <c r="D11" s="25" t="s">
        <v>31</v>
      </c>
      <c r="E11" s="1" t="s">
        <v>28</v>
      </c>
      <c r="F11" s="2">
        <v>1</v>
      </c>
      <c r="G11" s="80">
        <v>1</v>
      </c>
      <c r="I11" s="108">
        <v>9800000</v>
      </c>
      <c r="J11" s="209"/>
      <c r="K11" s="108">
        <v>9720000</v>
      </c>
      <c r="L11" s="209"/>
      <c r="M11" s="108">
        <v>9280000</v>
      </c>
      <c r="N11" s="209"/>
      <c r="O11" s="111">
        <f t="shared" si="0"/>
        <v>9280000</v>
      </c>
      <c r="P11" s="74">
        <f t="shared" si="1"/>
        <v>9600000</v>
      </c>
      <c r="Q11" s="74">
        <f t="shared" si="2"/>
        <v>9800000</v>
      </c>
      <c r="R11" s="75">
        <f t="shared" si="9"/>
        <v>5.6034482758620774E-2</v>
      </c>
      <c r="S11" s="112">
        <f t="shared" si="10"/>
        <v>9440000</v>
      </c>
      <c r="U11" s="115">
        <f t="shared" si="5"/>
        <v>9440000</v>
      </c>
      <c r="V11" s="3">
        <f t="shared" si="11"/>
        <v>1793600</v>
      </c>
      <c r="W11" s="3">
        <f t="shared" si="12"/>
        <v>11233600</v>
      </c>
      <c r="X11" s="7">
        <f t="shared" si="8"/>
        <v>11233600</v>
      </c>
    </row>
    <row r="12" spans="1:25" s="34" customFormat="1" ht="30" customHeight="1" x14ac:dyDescent="0.25">
      <c r="A12" s="19"/>
      <c r="B12" s="253"/>
      <c r="C12" s="6">
        <v>14</v>
      </c>
      <c r="D12" s="25" t="s">
        <v>32</v>
      </c>
      <c r="E12" s="1" t="s">
        <v>28</v>
      </c>
      <c r="F12" s="2">
        <v>1</v>
      </c>
      <c r="G12" s="80">
        <v>1</v>
      </c>
      <c r="I12" s="108">
        <v>18990000</v>
      </c>
      <c r="J12" s="209"/>
      <c r="K12" s="108">
        <v>18800000</v>
      </c>
      <c r="L12" s="209"/>
      <c r="M12" s="108">
        <v>18350000</v>
      </c>
      <c r="N12" s="209"/>
      <c r="O12" s="111">
        <f t="shared" si="0"/>
        <v>18350000</v>
      </c>
      <c r="P12" s="74">
        <f t="shared" si="1"/>
        <v>18713333</v>
      </c>
      <c r="Q12" s="74">
        <f t="shared" si="2"/>
        <v>18990000</v>
      </c>
      <c r="R12" s="75">
        <f t="shared" si="9"/>
        <v>3.4877384196185357E-2</v>
      </c>
      <c r="S12" s="112">
        <f t="shared" si="10"/>
        <v>18531667</v>
      </c>
      <c r="U12" s="115">
        <f t="shared" si="5"/>
        <v>18531667</v>
      </c>
      <c r="V12" s="3">
        <f t="shared" si="11"/>
        <v>3521017</v>
      </c>
      <c r="W12" s="3">
        <f t="shared" si="12"/>
        <v>22052684</v>
      </c>
      <c r="X12" s="7">
        <f t="shared" si="8"/>
        <v>22052684</v>
      </c>
    </row>
    <row r="13" spans="1:25" s="34" customFormat="1" ht="30" customHeight="1" x14ac:dyDescent="0.3">
      <c r="A13" s="19"/>
      <c r="B13" s="253"/>
      <c r="C13" s="57"/>
      <c r="D13" s="69" t="s">
        <v>33</v>
      </c>
      <c r="E13" s="58"/>
      <c r="F13" s="58"/>
      <c r="G13" s="79"/>
      <c r="I13" s="107"/>
      <c r="J13" s="209"/>
      <c r="K13" s="107"/>
      <c r="L13" s="209"/>
      <c r="M13" s="107"/>
      <c r="N13" s="209"/>
      <c r="O13" s="57"/>
      <c r="P13" s="58"/>
      <c r="Q13" s="58"/>
      <c r="R13" s="58"/>
      <c r="S13" s="79"/>
      <c r="T13" s="40"/>
      <c r="U13" s="57"/>
      <c r="V13" s="58"/>
      <c r="W13" s="58"/>
      <c r="X13" s="79"/>
    </row>
    <row r="14" spans="1:25" s="34" customFormat="1" ht="30" customHeight="1" x14ac:dyDescent="0.3">
      <c r="A14" s="19"/>
      <c r="B14" s="253"/>
      <c r="C14" s="57"/>
      <c r="D14" s="69" t="s">
        <v>34</v>
      </c>
      <c r="E14" s="58"/>
      <c r="F14" s="58"/>
      <c r="G14" s="79"/>
      <c r="I14" s="107"/>
      <c r="J14" s="209"/>
      <c r="K14" s="107"/>
      <c r="L14" s="209"/>
      <c r="M14" s="107"/>
      <c r="N14" s="209"/>
      <c r="O14" s="57"/>
      <c r="P14" s="58"/>
      <c r="Q14" s="58"/>
      <c r="R14" s="58"/>
      <c r="S14" s="79"/>
      <c r="T14" s="40"/>
      <c r="U14" s="57"/>
      <c r="V14" s="58"/>
      <c r="W14" s="58"/>
      <c r="X14" s="79"/>
    </row>
    <row r="15" spans="1:25" s="34" customFormat="1" ht="30" customHeight="1" x14ac:dyDescent="0.25">
      <c r="A15" s="19"/>
      <c r="B15" s="253"/>
      <c r="C15" s="6">
        <v>16</v>
      </c>
      <c r="D15" s="25" t="s">
        <v>35</v>
      </c>
      <c r="E15" s="1" t="s">
        <v>23</v>
      </c>
      <c r="F15" s="2">
        <v>2</v>
      </c>
      <c r="G15" s="80">
        <v>1</v>
      </c>
      <c r="I15" s="108">
        <v>3950000</v>
      </c>
      <c r="J15" s="209"/>
      <c r="K15" s="108">
        <v>3900000</v>
      </c>
      <c r="L15" s="209"/>
      <c r="M15" s="108">
        <v>3700000</v>
      </c>
      <c r="N15" s="209"/>
      <c r="O15" s="111">
        <f>ROUND(MIN(I15,K15,M15),0)</f>
        <v>3700000</v>
      </c>
      <c r="P15" s="74">
        <f>ROUND(AVERAGE(I15,K15,M15),0)</f>
        <v>3850000</v>
      </c>
      <c r="Q15" s="74">
        <f>+MAX(I15,K15,M15)</f>
        <v>3950000</v>
      </c>
      <c r="R15" s="75">
        <f t="shared" ref="R15" si="13">+(Q15/O15)-1</f>
        <v>6.7567567567567544E-2</v>
      </c>
      <c r="S15" s="112">
        <f t="shared" ref="S15" si="14">+ROUND(AVERAGE(O15,P15),0)</f>
        <v>3775000</v>
      </c>
      <c r="U15" s="115">
        <f>+S15</f>
        <v>3775000</v>
      </c>
      <c r="V15" s="3">
        <f t="shared" ref="V15" si="15">ROUND(U15*19%,0)</f>
        <v>717250</v>
      </c>
      <c r="W15" s="3">
        <f t="shared" ref="W15" si="16">+V15+U15</f>
        <v>4492250</v>
      </c>
      <c r="X15" s="7">
        <f>+W15*F15</f>
        <v>8984500</v>
      </c>
    </row>
    <row r="16" spans="1:25" s="34" customFormat="1" ht="30" customHeight="1" x14ac:dyDescent="0.3">
      <c r="A16" s="19"/>
      <c r="B16" s="253"/>
      <c r="C16" s="57"/>
      <c r="D16" s="69" t="s">
        <v>73</v>
      </c>
      <c r="E16" s="58"/>
      <c r="F16" s="58"/>
      <c r="G16" s="79"/>
      <c r="I16" s="107"/>
      <c r="J16" s="209"/>
      <c r="K16" s="107"/>
      <c r="L16" s="209"/>
      <c r="M16" s="107"/>
      <c r="N16" s="209"/>
      <c r="O16" s="57"/>
      <c r="P16" s="58"/>
      <c r="Q16" s="58"/>
      <c r="R16" s="58"/>
      <c r="S16" s="79"/>
      <c r="T16" s="40"/>
      <c r="U16" s="57"/>
      <c r="V16" s="58"/>
      <c r="W16" s="58"/>
      <c r="X16" s="79"/>
    </row>
    <row r="17" spans="1:24" s="34" customFormat="1" ht="30" customHeight="1" thickBot="1" x14ac:dyDescent="0.3">
      <c r="A17" s="19"/>
      <c r="B17" s="254"/>
      <c r="C17" s="187">
        <v>17</v>
      </c>
      <c r="D17" s="81" t="s">
        <v>36</v>
      </c>
      <c r="E17" s="82" t="s">
        <v>23</v>
      </c>
      <c r="F17" s="83">
        <v>1</v>
      </c>
      <c r="G17" s="84">
        <v>1</v>
      </c>
      <c r="I17" s="177">
        <v>3950000</v>
      </c>
      <c r="J17" s="209"/>
      <c r="K17" s="177">
        <v>3900000</v>
      </c>
      <c r="L17" s="209"/>
      <c r="M17" s="177">
        <v>3700000</v>
      </c>
      <c r="N17" s="209"/>
      <c r="O17" s="178">
        <f>ROUND(MIN(I17,K17,M17),0)</f>
        <v>3700000</v>
      </c>
      <c r="P17" s="179">
        <f>ROUND(AVERAGE(I17,K17,M17),0)</f>
        <v>3850000</v>
      </c>
      <c r="Q17" s="179">
        <f>+MAX(I17,K17,M17)</f>
        <v>3950000</v>
      </c>
      <c r="R17" s="180">
        <f t="shared" si="3"/>
        <v>6.7567567567567544E-2</v>
      </c>
      <c r="S17" s="181">
        <f t="shared" si="4"/>
        <v>3775000</v>
      </c>
      <c r="U17" s="157">
        <f>+S17</f>
        <v>3775000</v>
      </c>
      <c r="V17" s="4">
        <f t="shared" si="6"/>
        <v>717250</v>
      </c>
      <c r="W17" s="4">
        <f t="shared" si="7"/>
        <v>4492250</v>
      </c>
      <c r="X17" s="5">
        <f>+W17*F17</f>
        <v>4492250</v>
      </c>
    </row>
    <row r="18" spans="1:24" ht="30" customHeight="1" thickBot="1" x14ac:dyDescent="0.35">
      <c r="C18" s="104"/>
      <c r="D18" s="102" t="s">
        <v>74</v>
      </c>
      <c r="E18" s="105"/>
      <c r="F18" s="105"/>
      <c r="G18" s="106"/>
      <c r="H18" s="34" t="s">
        <v>37</v>
      </c>
      <c r="I18" s="188">
        <f>SUM(I6:I17)</f>
        <v>87688000</v>
      </c>
      <c r="J18" s="34"/>
      <c r="K18" s="188">
        <f>SUM(K6:K17)</f>
        <v>85940000</v>
      </c>
      <c r="L18" s="34"/>
      <c r="M18" s="188">
        <f>SUM(M6:M17)</f>
        <v>82448000</v>
      </c>
      <c r="N18" s="34"/>
      <c r="O18" s="188">
        <f>SUM(O6:O17)</f>
        <v>82448000</v>
      </c>
      <c r="P18" s="188">
        <f>SUM(P6:P17)</f>
        <v>85358666</v>
      </c>
      <c r="Q18" s="188">
        <f>SUM(Q6:Q17)</f>
        <v>87798000</v>
      </c>
      <c r="R18" s="191">
        <f>+(Q18/O18)-1</f>
        <v>6.4889384824374119E-2</v>
      </c>
      <c r="S18" s="188">
        <f>SUM(S6:S17)</f>
        <v>83903335</v>
      </c>
      <c r="T18" s="40"/>
      <c r="U18" s="188">
        <f>SUM(U6:U17)</f>
        <v>83903335</v>
      </c>
      <c r="V18" s="188">
        <f>SUM(V6:V17)</f>
        <v>15941634</v>
      </c>
      <c r="W18" s="188">
        <f>SUM(W6:W17)</f>
        <v>99844969</v>
      </c>
      <c r="X18" s="188">
        <f>SUM(X6:X17)</f>
        <v>104337219</v>
      </c>
    </row>
    <row r="19" spans="1:24" ht="30" customHeight="1" thickBot="1" x14ac:dyDescent="0.35"/>
    <row r="20" spans="1:24" ht="30" customHeight="1" thickBot="1" x14ac:dyDescent="0.35">
      <c r="C20" s="104"/>
      <c r="D20" s="213" t="s">
        <v>77</v>
      </c>
      <c r="E20" s="105"/>
      <c r="F20" s="105"/>
      <c r="G20" s="106"/>
      <c r="H20" s="34"/>
      <c r="I20" s="123"/>
      <c r="J20" s="40"/>
      <c r="K20" s="123"/>
      <c r="L20" s="40"/>
      <c r="M20" s="123"/>
      <c r="N20" s="40"/>
      <c r="O20" s="125"/>
      <c r="P20" s="77"/>
      <c r="Q20" s="77"/>
      <c r="R20" s="77"/>
      <c r="S20" s="78"/>
      <c r="T20" s="40"/>
      <c r="U20" s="125"/>
      <c r="V20" s="77"/>
      <c r="W20" s="77"/>
      <c r="X20" s="78"/>
    </row>
    <row r="21" spans="1:24" ht="30" customHeight="1" x14ac:dyDescent="0.3">
      <c r="C21" s="43">
        <v>1</v>
      </c>
      <c r="D21" s="118" t="s">
        <v>38</v>
      </c>
      <c r="E21" s="44" t="s">
        <v>28</v>
      </c>
      <c r="F21" s="45">
        <v>1</v>
      </c>
      <c r="G21" s="119">
        <v>1</v>
      </c>
      <c r="I21" s="108">
        <v>12400000</v>
      </c>
      <c r="J21" s="34"/>
      <c r="K21" s="108">
        <v>11860000</v>
      </c>
      <c r="L21" s="34"/>
      <c r="M21" s="108">
        <v>10860000</v>
      </c>
      <c r="N21" s="34"/>
      <c r="O21" s="111">
        <f>ROUND(MIN(I21,K21,M21),0)</f>
        <v>10860000</v>
      </c>
      <c r="P21" s="74">
        <f>ROUND(AVERAGE(I21,K21,M21),0)</f>
        <v>11706667</v>
      </c>
      <c r="Q21" s="74">
        <f>+MAX(I21,K21,M21)</f>
        <v>12400000</v>
      </c>
      <c r="R21" s="75">
        <f t="shared" ref="R21:R22" si="17">+(Q21/O21)-1</f>
        <v>0.14180478821362796</v>
      </c>
      <c r="S21" s="112">
        <f t="shared" ref="S21:S22" si="18">+ROUND(AVERAGE(O21,P21),0)</f>
        <v>11283334</v>
      </c>
      <c r="T21" s="34"/>
      <c r="U21" s="115">
        <f>+S21</f>
        <v>11283334</v>
      </c>
      <c r="V21" s="3">
        <f t="shared" ref="V21:V22" si="19">ROUND(U21*19%,0)</f>
        <v>2143833</v>
      </c>
      <c r="W21" s="3">
        <f t="shared" ref="W21:W22" si="20">+V21+U21</f>
        <v>13427167</v>
      </c>
      <c r="X21" s="7">
        <f>+W21*F21</f>
        <v>13427167</v>
      </c>
    </row>
    <row r="22" spans="1:24" ht="30" customHeight="1" x14ac:dyDescent="0.3">
      <c r="C22" s="46">
        <v>2</v>
      </c>
      <c r="D22" s="73" t="s">
        <v>39</v>
      </c>
      <c r="E22" s="47" t="s">
        <v>23</v>
      </c>
      <c r="F22" s="48">
        <v>1</v>
      </c>
      <c r="G22" s="120">
        <v>1</v>
      </c>
      <c r="I22" s="108">
        <v>300000</v>
      </c>
      <c r="J22" s="34"/>
      <c r="K22" s="108">
        <v>280000</v>
      </c>
      <c r="L22" s="34"/>
      <c r="M22" s="108">
        <v>268000</v>
      </c>
      <c r="N22" s="34"/>
      <c r="O22" s="111">
        <f>ROUND(MIN(I22,K22,M22),0)</f>
        <v>268000</v>
      </c>
      <c r="P22" s="74">
        <f>ROUND(AVERAGE(I22,K22,M22),0)</f>
        <v>282667</v>
      </c>
      <c r="Q22" s="74">
        <f>+MAX(I22,K22,M22)</f>
        <v>300000</v>
      </c>
      <c r="R22" s="75">
        <f t="shared" si="17"/>
        <v>0.11940298507462677</v>
      </c>
      <c r="S22" s="112">
        <f t="shared" si="18"/>
        <v>275334</v>
      </c>
      <c r="T22" s="34"/>
      <c r="U22" s="115">
        <f>+S22</f>
        <v>275334</v>
      </c>
      <c r="V22" s="3">
        <f t="shared" si="19"/>
        <v>52313</v>
      </c>
      <c r="W22" s="3">
        <f t="shared" si="20"/>
        <v>327647</v>
      </c>
      <c r="X22" s="7">
        <f>+W22*F22</f>
        <v>327647</v>
      </c>
    </row>
    <row r="23" spans="1:24" ht="30" customHeight="1" x14ac:dyDescent="0.3">
      <c r="C23" s="46">
        <v>3</v>
      </c>
      <c r="D23" s="73" t="s">
        <v>40</v>
      </c>
      <c r="E23" s="9"/>
      <c r="F23" s="9"/>
      <c r="G23" s="10"/>
      <c r="H23" s="34"/>
      <c r="I23" s="107"/>
      <c r="J23" s="40"/>
      <c r="K23" s="107"/>
      <c r="L23" s="40"/>
      <c r="M23" s="107"/>
      <c r="N23" s="40"/>
      <c r="O23" s="57"/>
      <c r="P23" s="58"/>
      <c r="Q23" s="58"/>
      <c r="R23" s="58"/>
      <c r="S23" s="79"/>
      <c r="T23" s="40"/>
      <c r="U23" s="57"/>
      <c r="V23" s="58"/>
      <c r="W23" s="58"/>
      <c r="X23" s="79"/>
    </row>
    <row r="24" spans="1:24" ht="30" customHeight="1" x14ac:dyDescent="0.3">
      <c r="C24" s="49">
        <v>3.1</v>
      </c>
      <c r="D24" s="73" t="s">
        <v>41</v>
      </c>
      <c r="E24" s="47" t="s">
        <v>23</v>
      </c>
      <c r="F24" s="48">
        <v>1</v>
      </c>
      <c r="G24" s="120">
        <v>1</v>
      </c>
      <c r="I24" s="108">
        <v>135000</v>
      </c>
      <c r="J24" s="34"/>
      <c r="K24" s="108">
        <v>140000</v>
      </c>
      <c r="L24" s="34"/>
      <c r="M24" s="108">
        <v>130000</v>
      </c>
      <c r="N24" s="34"/>
      <c r="O24" s="111">
        <f>ROUND(MIN(I24,K24,M24),0)</f>
        <v>130000</v>
      </c>
      <c r="P24" s="74">
        <f>ROUND(AVERAGE(I24,K24,M24),0)</f>
        <v>135000</v>
      </c>
      <c r="Q24" s="74">
        <f>+MAX(I24,K24,M24)</f>
        <v>140000</v>
      </c>
      <c r="R24" s="75">
        <f t="shared" ref="R24:R27" si="21">+(Q24/O24)-1</f>
        <v>7.6923076923076872E-2</v>
      </c>
      <c r="S24" s="112">
        <f t="shared" ref="S24:S27" si="22">+ROUND(AVERAGE(O24,P24),0)</f>
        <v>132500</v>
      </c>
      <c r="T24" s="34"/>
      <c r="U24" s="115">
        <f>+S24</f>
        <v>132500</v>
      </c>
      <c r="V24" s="3">
        <f t="shared" ref="V24:V27" si="23">ROUND(U24*19%,0)</f>
        <v>25175</v>
      </c>
      <c r="W24" s="3">
        <f t="shared" ref="W24:W27" si="24">+V24+U24</f>
        <v>157675</v>
      </c>
      <c r="X24" s="7">
        <f>+W24*F24</f>
        <v>157675</v>
      </c>
    </row>
    <row r="25" spans="1:24" ht="30" customHeight="1" x14ac:dyDescent="0.3">
      <c r="C25" s="49">
        <v>3.2</v>
      </c>
      <c r="D25" s="73" t="s">
        <v>42</v>
      </c>
      <c r="E25" s="47" t="s">
        <v>23</v>
      </c>
      <c r="F25" s="48">
        <v>1</v>
      </c>
      <c r="G25" s="120">
        <v>1</v>
      </c>
      <c r="I25" s="108">
        <v>160000</v>
      </c>
      <c r="J25" s="34"/>
      <c r="K25" s="108">
        <v>160000</v>
      </c>
      <c r="L25" s="34"/>
      <c r="M25" s="108">
        <v>115000</v>
      </c>
      <c r="N25" s="34"/>
      <c r="O25" s="111">
        <f>ROUND(MIN(I25,K25,M25),0)</f>
        <v>115000</v>
      </c>
      <c r="P25" s="74">
        <f>ROUND(AVERAGE(I25,K25,M25),0)</f>
        <v>145000</v>
      </c>
      <c r="Q25" s="74">
        <f>+MAX(I25,K25,M25)</f>
        <v>160000</v>
      </c>
      <c r="R25" s="75">
        <f t="shared" si="21"/>
        <v>0.39130434782608692</v>
      </c>
      <c r="S25" s="112">
        <f t="shared" si="22"/>
        <v>130000</v>
      </c>
      <c r="T25" s="34"/>
      <c r="U25" s="115">
        <f>+S25</f>
        <v>130000</v>
      </c>
      <c r="V25" s="3">
        <f t="shared" si="23"/>
        <v>24700</v>
      </c>
      <c r="W25" s="3">
        <f t="shared" si="24"/>
        <v>154700</v>
      </c>
      <c r="X25" s="7">
        <f>+W25*F25</f>
        <v>154700</v>
      </c>
    </row>
    <row r="26" spans="1:24" ht="30" customHeight="1" x14ac:dyDescent="0.3">
      <c r="C26" s="49">
        <v>3.3</v>
      </c>
      <c r="D26" s="73" t="s">
        <v>43</v>
      </c>
      <c r="E26" s="47" t="s">
        <v>23</v>
      </c>
      <c r="F26" s="48">
        <v>1</v>
      </c>
      <c r="G26" s="120">
        <v>1</v>
      </c>
      <c r="I26" s="108">
        <v>135400</v>
      </c>
      <c r="J26" s="34"/>
      <c r="K26" s="108">
        <v>140000</v>
      </c>
      <c r="L26" s="34"/>
      <c r="M26" s="108">
        <v>115000</v>
      </c>
      <c r="N26" s="34"/>
      <c r="O26" s="111">
        <f>ROUND(MIN(I26,K26,M26),0)</f>
        <v>115000</v>
      </c>
      <c r="P26" s="74">
        <f>ROUND(AVERAGE(I26,K26,M26),0)</f>
        <v>130133</v>
      </c>
      <c r="Q26" s="74">
        <f>+MAX(I26,K26,M26)</f>
        <v>140000</v>
      </c>
      <c r="R26" s="75">
        <f t="shared" si="21"/>
        <v>0.21739130434782616</v>
      </c>
      <c r="S26" s="112">
        <f t="shared" si="22"/>
        <v>122567</v>
      </c>
      <c r="T26" s="34"/>
      <c r="U26" s="115">
        <f>+S26</f>
        <v>122567</v>
      </c>
      <c r="V26" s="3">
        <f t="shared" si="23"/>
        <v>23288</v>
      </c>
      <c r="W26" s="3">
        <f t="shared" si="24"/>
        <v>145855</v>
      </c>
      <c r="X26" s="7">
        <f>+W26*F26</f>
        <v>145855</v>
      </c>
    </row>
    <row r="27" spans="1:24" ht="30" customHeight="1" x14ac:dyDescent="0.3">
      <c r="C27" s="49">
        <v>3.4</v>
      </c>
      <c r="D27" s="73" t="s">
        <v>44</v>
      </c>
      <c r="E27" s="47" t="s">
        <v>23</v>
      </c>
      <c r="F27" s="48">
        <v>1</v>
      </c>
      <c r="G27" s="120">
        <v>1</v>
      </c>
      <c r="I27" s="108">
        <v>135400</v>
      </c>
      <c r="J27" s="34"/>
      <c r="K27" s="108">
        <v>140000</v>
      </c>
      <c r="L27" s="34"/>
      <c r="M27" s="108">
        <v>130000</v>
      </c>
      <c r="N27" s="34"/>
      <c r="O27" s="111">
        <f>ROUND(MIN(I27,K27,M27),0)</f>
        <v>130000</v>
      </c>
      <c r="P27" s="74">
        <f>ROUND(AVERAGE(I27,K27,M27),0)</f>
        <v>135133</v>
      </c>
      <c r="Q27" s="74">
        <f>+MAX(I27,K27,M27)</f>
        <v>140000</v>
      </c>
      <c r="R27" s="75">
        <f t="shared" si="21"/>
        <v>7.6923076923076872E-2</v>
      </c>
      <c r="S27" s="112">
        <f t="shared" si="22"/>
        <v>132567</v>
      </c>
      <c r="T27" s="34"/>
      <c r="U27" s="115">
        <f>+S27</f>
        <v>132567</v>
      </c>
      <c r="V27" s="3">
        <f t="shared" si="23"/>
        <v>25188</v>
      </c>
      <c r="W27" s="3">
        <f t="shared" si="24"/>
        <v>157755</v>
      </c>
      <c r="X27" s="7">
        <f>+W27*F27</f>
        <v>157755</v>
      </c>
    </row>
    <row r="28" spans="1:24" ht="30" customHeight="1" x14ac:dyDescent="0.3">
      <c r="C28" s="46">
        <v>4</v>
      </c>
      <c r="D28" s="73" t="s">
        <v>45</v>
      </c>
      <c r="E28" s="9"/>
      <c r="F28" s="9"/>
      <c r="G28" s="10"/>
      <c r="H28" s="34"/>
      <c r="I28" s="124"/>
      <c r="J28" s="40"/>
      <c r="K28" s="124"/>
      <c r="L28" s="40"/>
      <c r="M28" s="124"/>
      <c r="N28" s="40"/>
      <c r="O28" s="57"/>
      <c r="P28" s="58"/>
      <c r="Q28" s="58"/>
      <c r="R28" s="58"/>
      <c r="S28" s="79"/>
      <c r="T28" s="40"/>
      <c r="U28" s="57"/>
      <c r="V28" s="58"/>
      <c r="W28" s="58"/>
      <c r="X28" s="79"/>
    </row>
    <row r="29" spans="1:24" ht="30" customHeight="1" x14ac:dyDescent="0.3">
      <c r="C29" s="49">
        <v>4.0999999999999996</v>
      </c>
      <c r="D29" s="73" t="s">
        <v>46</v>
      </c>
      <c r="E29" s="47" t="s">
        <v>23</v>
      </c>
      <c r="F29" s="48">
        <v>1</v>
      </c>
      <c r="G29" s="120">
        <v>1</v>
      </c>
      <c r="I29" s="108">
        <v>180000</v>
      </c>
      <c r="J29" s="34"/>
      <c r="K29" s="108">
        <v>170000</v>
      </c>
      <c r="L29" s="34"/>
      <c r="M29" s="108">
        <v>160000</v>
      </c>
      <c r="N29" s="34"/>
      <c r="O29" s="111">
        <f t="shared" ref="O29:O41" si="25">ROUND(MIN(I29,K29,M29),0)</f>
        <v>160000</v>
      </c>
      <c r="P29" s="74">
        <f t="shared" ref="P29:P41" si="26">ROUND(AVERAGE(I29,K29,M29),0)</f>
        <v>170000</v>
      </c>
      <c r="Q29" s="74">
        <f t="shared" ref="Q29:Q41" si="27">+MAX(I29,K29,M29)</f>
        <v>180000</v>
      </c>
      <c r="R29" s="75">
        <f t="shared" ref="R29:R41" si="28">+(Q29/O29)-1</f>
        <v>0.125</v>
      </c>
      <c r="S29" s="112">
        <f t="shared" ref="S29:S41" si="29">+ROUND(AVERAGE(O29,P29),0)</f>
        <v>165000</v>
      </c>
      <c r="T29" s="34"/>
      <c r="U29" s="115">
        <f t="shared" ref="U29:U41" si="30">+S29</f>
        <v>165000</v>
      </c>
      <c r="V29" s="3">
        <f t="shared" ref="V29:V41" si="31">ROUND(U29*19%,0)</f>
        <v>31350</v>
      </c>
      <c r="W29" s="3">
        <f t="shared" ref="W29:W41" si="32">+V29+U29</f>
        <v>196350</v>
      </c>
      <c r="X29" s="7">
        <f t="shared" ref="X29:X41" si="33">+W29*F29</f>
        <v>196350</v>
      </c>
    </row>
    <row r="30" spans="1:24" ht="30" customHeight="1" x14ac:dyDescent="0.3">
      <c r="C30" s="49">
        <v>4.2</v>
      </c>
      <c r="D30" s="73" t="s">
        <v>47</v>
      </c>
      <c r="E30" s="47" t="s">
        <v>23</v>
      </c>
      <c r="F30" s="48">
        <v>1</v>
      </c>
      <c r="G30" s="120">
        <v>1</v>
      </c>
      <c r="I30" s="108">
        <v>150000</v>
      </c>
      <c r="J30" s="34"/>
      <c r="K30" s="108">
        <v>145000</v>
      </c>
      <c r="L30" s="34"/>
      <c r="M30" s="108">
        <v>110000</v>
      </c>
      <c r="N30" s="34"/>
      <c r="O30" s="111">
        <f t="shared" si="25"/>
        <v>110000</v>
      </c>
      <c r="P30" s="74">
        <f t="shared" si="26"/>
        <v>135000</v>
      </c>
      <c r="Q30" s="74">
        <f t="shared" si="27"/>
        <v>150000</v>
      </c>
      <c r="R30" s="75">
        <f t="shared" si="28"/>
        <v>0.36363636363636354</v>
      </c>
      <c r="S30" s="112">
        <f t="shared" si="29"/>
        <v>122500</v>
      </c>
      <c r="T30" s="34"/>
      <c r="U30" s="115">
        <f t="shared" si="30"/>
        <v>122500</v>
      </c>
      <c r="V30" s="3">
        <f t="shared" si="31"/>
        <v>23275</v>
      </c>
      <c r="W30" s="3">
        <f t="shared" si="32"/>
        <v>145775</v>
      </c>
      <c r="X30" s="7">
        <f t="shared" si="33"/>
        <v>145775</v>
      </c>
    </row>
    <row r="31" spans="1:24" ht="30" customHeight="1" x14ac:dyDescent="0.3">
      <c r="C31" s="49">
        <v>4.3</v>
      </c>
      <c r="D31" s="73" t="s">
        <v>48</v>
      </c>
      <c r="E31" s="47" t="s">
        <v>23</v>
      </c>
      <c r="F31" s="48">
        <v>1</v>
      </c>
      <c r="G31" s="120">
        <v>1</v>
      </c>
      <c r="I31" s="108">
        <v>150000</v>
      </c>
      <c r="J31" s="34"/>
      <c r="K31" s="108">
        <v>145000</v>
      </c>
      <c r="L31" s="34"/>
      <c r="M31" s="108">
        <v>110000</v>
      </c>
      <c r="N31" s="34"/>
      <c r="O31" s="111">
        <f t="shared" si="25"/>
        <v>110000</v>
      </c>
      <c r="P31" s="74">
        <f t="shared" si="26"/>
        <v>135000</v>
      </c>
      <c r="Q31" s="74">
        <f t="shared" si="27"/>
        <v>150000</v>
      </c>
      <c r="R31" s="75">
        <f t="shared" si="28"/>
        <v>0.36363636363636354</v>
      </c>
      <c r="S31" s="112">
        <f t="shared" si="29"/>
        <v>122500</v>
      </c>
      <c r="T31" s="34"/>
      <c r="U31" s="115">
        <f t="shared" si="30"/>
        <v>122500</v>
      </c>
      <c r="V31" s="3">
        <f t="shared" si="31"/>
        <v>23275</v>
      </c>
      <c r="W31" s="3">
        <f t="shared" si="32"/>
        <v>145775</v>
      </c>
      <c r="X31" s="7">
        <f t="shared" si="33"/>
        <v>145775</v>
      </c>
    </row>
    <row r="32" spans="1:24" ht="30" customHeight="1" x14ac:dyDescent="0.3">
      <c r="C32" s="49">
        <v>4.4000000000000004</v>
      </c>
      <c r="D32" s="73" t="s">
        <v>49</v>
      </c>
      <c r="E32" s="47" t="s">
        <v>23</v>
      </c>
      <c r="F32" s="48">
        <v>1</v>
      </c>
      <c r="G32" s="120">
        <v>1</v>
      </c>
      <c r="I32" s="108">
        <v>150000</v>
      </c>
      <c r="J32" s="34"/>
      <c r="K32" s="108">
        <v>145000</v>
      </c>
      <c r="L32" s="34"/>
      <c r="M32" s="108">
        <v>110000</v>
      </c>
      <c r="N32" s="34"/>
      <c r="O32" s="111">
        <f t="shared" si="25"/>
        <v>110000</v>
      </c>
      <c r="P32" s="74">
        <f t="shared" si="26"/>
        <v>135000</v>
      </c>
      <c r="Q32" s="74">
        <f t="shared" si="27"/>
        <v>150000</v>
      </c>
      <c r="R32" s="75">
        <f t="shared" si="28"/>
        <v>0.36363636363636354</v>
      </c>
      <c r="S32" s="112">
        <f t="shared" si="29"/>
        <v>122500</v>
      </c>
      <c r="T32" s="34"/>
      <c r="U32" s="115">
        <f t="shared" si="30"/>
        <v>122500</v>
      </c>
      <c r="V32" s="3">
        <f t="shared" si="31"/>
        <v>23275</v>
      </c>
      <c r="W32" s="3">
        <f t="shared" si="32"/>
        <v>145775</v>
      </c>
      <c r="X32" s="7">
        <f t="shared" si="33"/>
        <v>145775</v>
      </c>
    </row>
    <row r="33" spans="3:24" ht="30" customHeight="1" x14ac:dyDescent="0.3">
      <c r="C33" s="50">
        <v>4.5</v>
      </c>
      <c r="D33" s="73" t="s">
        <v>50</v>
      </c>
      <c r="E33" s="47" t="s">
        <v>23</v>
      </c>
      <c r="F33" s="48">
        <v>1</v>
      </c>
      <c r="G33" s="120">
        <v>1</v>
      </c>
      <c r="I33" s="108">
        <v>465000</v>
      </c>
      <c r="J33" s="34"/>
      <c r="K33" s="108">
        <v>470000</v>
      </c>
      <c r="L33" s="34"/>
      <c r="M33" s="108">
        <v>456000</v>
      </c>
      <c r="N33" s="34"/>
      <c r="O33" s="111">
        <f t="shared" si="25"/>
        <v>456000</v>
      </c>
      <c r="P33" s="74">
        <f t="shared" si="26"/>
        <v>463667</v>
      </c>
      <c r="Q33" s="74">
        <f t="shared" si="27"/>
        <v>470000</v>
      </c>
      <c r="R33" s="75">
        <f t="shared" si="28"/>
        <v>3.0701754385964897E-2</v>
      </c>
      <c r="S33" s="112">
        <f t="shared" si="29"/>
        <v>459834</v>
      </c>
      <c r="T33" s="34"/>
      <c r="U33" s="115">
        <f t="shared" si="30"/>
        <v>459834</v>
      </c>
      <c r="V33" s="3">
        <f t="shared" si="31"/>
        <v>87368</v>
      </c>
      <c r="W33" s="3">
        <f t="shared" si="32"/>
        <v>547202</v>
      </c>
      <c r="X33" s="7">
        <f t="shared" si="33"/>
        <v>547202</v>
      </c>
    </row>
    <row r="34" spans="3:24" ht="30" customHeight="1" x14ac:dyDescent="0.3">
      <c r="C34" s="51">
        <v>5</v>
      </c>
      <c r="D34" s="73" t="s">
        <v>51</v>
      </c>
      <c r="E34" s="47" t="s">
        <v>23</v>
      </c>
      <c r="F34" s="48">
        <v>1</v>
      </c>
      <c r="G34" s="120">
        <v>1</v>
      </c>
      <c r="I34" s="108">
        <v>260000</v>
      </c>
      <c r="J34" s="34"/>
      <c r="K34" s="108">
        <v>275000</v>
      </c>
      <c r="L34" s="34"/>
      <c r="M34" s="108">
        <v>198500</v>
      </c>
      <c r="N34" s="34"/>
      <c r="O34" s="111">
        <f t="shared" si="25"/>
        <v>198500</v>
      </c>
      <c r="P34" s="74">
        <f t="shared" si="26"/>
        <v>244500</v>
      </c>
      <c r="Q34" s="74">
        <f t="shared" si="27"/>
        <v>275000</v>
      </c>
      <c r="R34" s="75">
        <f t="shared" si="28"/>
        <v>0.38539042821158698</v>
      </c>
      <c r="S34" s="112">
        <f t="shared" si="29"/>
        <v>221500</v>
      </c>
      <c r="T34" s="34"/>
      <c r="U34" s="115">
        <f t="shared" si="30"/>
        <v>221500</v>
      </c>
      <c r="V34" s="3">
        <f t="shared" si="31"/>
        <v>42085</v>
      </c>
      <c r="W34" s="3">
        <f t="shared" si="32"/>
        <v>263585</v>
      </c>
      <c r="X34" s="7">
        <f t="shared" si="33"/>
        <v>263585</v>
      </c>
    </row>
    <row r="35" spans="3:24" ht="30" customHeight="1" x14ac:dyDescent="0.3">
      <c r="C35" s="51">
        <v>6</v>
      </c>
      <c r="D35" s="73" t="s">
        <v>52</v>
      </c>
      <c r="E35" s="47" t="s">
        <v>23</v>
      </c>
      <c r="F35" s="48">
        <v>1</v>
      </c>
      <c r="G35" s="120">
        <v>1</v>
      </c>
      <c r="I35" s="108">
        <v>4560000</v>
      </c>
      <c r="J35" s="34"/>
      <c r="K35" s="108">
        <v>4600000</v>
      </c>
      <c r="L35" s="34"/>
      <c r="M35" s="108">
        <v>3975000</v>
      </c>
      <c r="N35" s="34"/>
      <c r="O35" s="111">
        <f t="shared" si="25"/>
        <v>3975000</v>
      </c>
      <c r="P35" s="74">
        <f t="shared" si="26"/>
        <v>4378333</v>
      </c>
      <c r="Q35" s="74">
        <f t="shared" si="27"/>
        <v>4600000</v>
      </c>
      <c r="R35" s="75">
        <f t="shared" si="28"/>
        <v>0.15723270440251569</v>
      </c>
      <c r="S35" s="112">
        <f t="shared" si="29"/>
        <v>4176667</v>
      </c>
      <c r="T35" s="34"/>
      <c r="U35" s="115">
        <f t="shared" si="30"/>
        <v>4176667</v>
      </c>
      <c r="V35" s="3">
        <f t="shared" si="31"/>
        <v>793567</v>
      </c>
      <c r="W35" s="3">
        <f t="shared" si="32"/>
        <v>4970234</v>
      </c>
      <c r="X35" s="7">
        <f t="shared" si="33"/>
        <v>4970234</v>
      </c>
    </row>
    <row r="36" spans="3:24" ht="30" customHeight="1" x14ac:dyDescent="0.3">
      <c r="C36" s="51">
        <v>7</v>
      </c>
      <c r="D36" s="73" t="s">
        <v>53</v>
      </c>
      <c r="E36" s="47" t="s">
        <v>23</v>
      </c>
      <c r="F36" s="48">
        <v>1</v>
      </c>
      <c r="G36" s="120">
        <v>1</v>
      </c>
      <c r="I36" s="108">
        <v>2100000</v>
      </c>
      <c r="J36" s="34"/>
      <c r="K36" s="108">
        <v>2080000</v>
      </c>
      <c r="L36" s="34"/>
      <c r="M36" s="108">
        <v>1795000</v>
      </c>
      <c r="N36" s="34"/>
      <c r="O36" s="111">
        <f t="shared" si="25"/>
        <v>1795000</v>
      </c>
      <c r="P36" s="74">
        <f t="shared" si="26"/>
        <v>1991667</v>
      </c>
      <c r="Q36" s="74">
        <f t="shared" si="27"/>
        <v>2100000</v>
      </c>
      <c r="R36" s="75">
        <f t="shared" si="28"/>
        <v>0.16991643454039007</v>
      </c>
      <c r="S36" s="112">
        <f t="shared" si="29"/>
        <v>1893334</v>
      </c>
      <c r="T36" s="34"/>
      <c r="U36" s="115">
        <f t="shared" si="30"/>
        <v>1893334</v>
      </c>
      <c r="V36" s="3">
        <f t="shared" si="31"/>
        <v>359733</v>
      </c>
      <c r="W36" s="3">
        <f t="shared" si="32"/>
        <v>2253067</v>
      </c>
      <c r="X36" s="7">
        <f t="shared" si="33"/>
        <v>2253067</v>
      </c>
    </row>
    <row r="37" spans="3:24" ht="30" customHeight="1" x14ac:dyDescent="0.3">
      <c r="C37" s="51">
        <v>8</v>
      </c>
      <c r="D37" s="73" t="s">
        <v>54</v>
      </c>
      <c r="E37" s="47" t="s">
        <v>23</v>
      </c>
      <c r="F37" s="48">
        <v>1</v>
      </c>
      <c r="G37" s="120">
        <v>1</v>
      </c>
      <c r="I37" s="108">
        <v>352000</v>
      </c>
      <c r="J37" s="34"/>
      <c r="K37" s="108">
        <v>385000</v>
      </c>
      <c r="L37" s="34"/>
      <c r="M37" s="108">
        <v>245000</v>
      </c>
      <c r="N37" s="34"/>
      <c r="O37" s="111">
        <f t="shared" si="25"/>
        <v>245000</v>
      </c>
      <c r="P37" s="74">
        <f t="shared" si="26"/>
        <v>327333</v>
      </c>
      <c r="Q37" s="74">
        <f t="shared" si="27"/>
        <v>385000</v>
      </c>
      <c r="R37" s="75">
        <f t="shared" si="28"/>
        <v>0.5714285714285714</v>
      </c>
      <c r="S37" s="112">
        <f t="shared" si="29"/>
        <v>286167</v>
      </c>
      <c r="T37" s="34"/>
      <c r="U37" s="115">
        <f t="shared" si="30"/>
        <v>286167</v>
      </c>
      <c r="V37" s="3">
        <f t="shared" si="31"/>
        <v>54372</v>
      </c>
      <c r="W37" s="3">
        <f t="shared" si="32"/>
        <v>340539</v>
      </c>
      <c r="X37" s="7">
        <f t="shared" si="33"/>
        <v>340539</v>
      </c>
    </row>
    <row r="38" spans="3:24" ht="30" customHeight="1" x14ac:dyDescent="0.3">
      <c r="C38" s="51">
        <v>9</v>
      </c>
      <c r="D38" s="73" t="s">
        <v>55</v>
      </c>
      <c r="E38" s="47" t="s">
        <v>23</v>
      </c>
      <c r="F38" s="48">
        <v>1</v>
      </c>
      <c r="G38" s="120">
        <v>1</v>
      </c>
      <c r="I38" s="108">
        <v>2860000</v>
      </c>
      <c r="J38" s="34"/>
      <c r="K38" s="108">
        <v>2900000</v>
      </c>
      <c r="L38" s="34"/>
      <c r="M38" s="108">
        <v>2590000</v>
      </c>
      <c r="N38" s="34"/>
      <c r="O38" s="111">
        <f t="shared" si="25"/>
        <v>2590000</v>
      </c>
      <c r="P38" s="74">
        <f t="shared" si="26"/>
        <v>2783333</v>
      </c>
      <c r="Q38" s="74">
        <f t="shared" si="27"/>
        <v>2900000</v>
      </c>
      <c r="R38" s="75">
        <f t="shared" si="28"/>
        <v>0.11969111969111967</v>
      </c>
      <c r="S38" s="112">
        <f t="shared" si="29"/>
        <v>2686667</v>
      </c>
      <c r="T38" s="34"/>
      <c r="U38" s="115">
        <f t="shared" si="30"/>
        <v>2686667</v>
      </c>
      <c r="V38" s="3">
        <f t="shared" si="31"/>
        <v>510467</v>
      </c>
      <c r="W38" s="3">
        <f t="shared" si="32"/>
        <v>3197134</v>
      </c>
      <c r="X38" s="7">
        <f t="shared" si="33"/>
        <v>3197134</v>
      </c>
    </row>
    <row r="39" spans="3:24" ht="30" customHeight="1" x14ac:dyDescent="0.3">
      <c r="C39" s="51">
        <v>10</v>
      </c>
      <c r="D39" s="73" t="s">
        <v>56</v>
      </c>
      <c r="E39" s="47" t="s">
        <v>23</v>
      </c>
      <c r="F39" s="48">
        <v>1</v>
      </c>
      <c r="G39" s="120">
        <v>1</v>
      </c>
      <c r="I39" s="108">
        <v>1642000</v>
      </c>
      <c r="J39" s="34"/>
      <c r="K39" s="108">
        <v>1800000</v>
      </c>
      <c r="L39" s="34"/>
      <c r="M39" s="108">
        <v>1392000</v>
      </c>
      <c r="N39" s="34"/>
      <c r="O39" s="111">
        <f t="shared" si="25"/>
        <v>1392000</v>
      </c>
      <c r="P39" s="74">
        <f t="shared" si="26"/>
        <v>1611333</v>
      </c>
      <c r="Q39" s="74">
        <f t="shared" si="27"/>
        <v>1800000</v>
      </c>
      <c r="R39" s="75">
        <f t="shared" si="28"/>
        <v>0.2931034482758621</v>
      </c>
      <c r="S39" s="112">
        <f t="shared" si="29"/>
        <v>1501667</v>
      </c>
      <c r="T39" s="34"/>
      <c r="U39" s="115">
        <f t="shared" si="30"/>
        <v>1501667</v>
      </c>
      <c r="V39" s="3">
        <f t="shared" si="31"/>
        <v>285317</v>
      </c>
      <c r="W39" s="3">
        <f t="shared" si="32"/>
        <v>1786984</v>
      </c>
      <c r="X39" s="7">
        <f t="shared" si="33"/>
        <v>1786984</v>
      </c>
    </row>
    <row r="40" spans="3:24" ht="30" customHeight="1" x14ac:dyDescent="0.3">
      <c r="C40" s="51">
        <v>11</v>
      </c>
      <c r="D40" s="73" t="s">
        <v>57</v>
      </c>
      <c r="E40" s="47" t="s">
        <v>23</v>
      </c>
      <c r="F40" s="48">
        <v>1</v>
      </c>
      <c r="G40" s="120">
        <v>1</v>
      </c>
      <c r="I40" s="108">
        <v>2085000</v>
      </c>
      <c r="J40" s="34"/>
      <c r="K40" s="108">
        <v>2130000</v>
      </c>
      <c r="L40" s="34"/>
      <c r="M40" s="108">
        <v>1800000</v>
      </c>
      <c r="N40" s="34"/>
      <c r="O40" s="111">
        <f t="shared" si="25"/>
        <v>1800000</v>
      </c>
      <c r="P40" s="74">
        <f t="shared" si="26"/>
        <v>2005000</v>
      </c>
      <c r="Q40" s="74">
        <f t="shared" si="27"/>
        <v>2130000</v>
      </c>
      <c r="R40" s="75">
        <f t="shared" si="28"/>
        <v>0.18333333333333335</v>
      </c>
      <c r="S40" s="112">
        <f t="shared" si="29"/>
        <v>1902500</v>
      </c>
      <c r="T40" s="34"/>
      <c r="U40" s="115">
        <f t="shared" si="30"/>
        <v>1902500</v>
      </c>
      <c r="V40" s="3">
        <f t="shared" si="31"/>
        <v>361475</v>
      </c>
      <c r="W40" s="3">
        <f t="shared" si="32"/>
        <v>2263975</v>
      </c>
      <c r="X40" s="7">
        <f t="shared" si="33"/>
        <v>2263975</v>
      </c>
    </row>
    <row r="41" spans="3:24" ht="30" customHeight="1" thickBot="1" x14ac:dyDescent="0.35">
      <c r="C41" s="52">
        <v>12</v>
      </c>
      <c r="D41" s="121" t="s">
        <v>58</v>
      </c>
      <c r="E41" s="53" t="s">
        <v>23</v>
      </c>
      <c r="F41" s="54">
        <v>1</v>
      </c>
      <c r="G41" s="122">
        <v>1</v>
      </c>
      <c r="I41" s="177">
        <v>950000</v>
      </c>
      <c r="J41" s="34"/>
      <c r="K41" s="177">
        <v>900000</v>
      </c>
      <c r="L41" s="34"/>
      <c r="M41" s="177">
        <v>675000</v>
      </c>
      <c r="N41" s="34"/>
      <c r="O41" s="178">
        <f t="shared" si="25"/>
        <v>675000</v>
      </c>
      <c r="P41" s="179">
        <f t="shared" si="26"/>
        <v>841667</v>
      </c>
      <c r="Q41" s="179">
        <f t="shared" si="27"/>
        <v>950000</v>
      </c>
      <c r="R41" s="180">
        <f t="shared" si="28"/>
        <v>0.40740740740740744</v>
      </c>
      <c r="S41" s="181">
        <f t="shared" si="29"/>
        <v>758334</v>
      </c>
      <c r="T41" s="34"/>
      <c r="U41" s="157">
        <f t="shared" si="30"/>
        <v>758334</v>
      </c>
      <c r="V41" s="4">
        <f t="shared" si="31"/>
        <v>144083</v>
      </c>
      <c r="W41" s="4">
        <f t="shared" si="32"/>
        <v>902417</v>
      </c>
      <c r="X41" s="5">
        <f t="shared" si="33"/>
        <v>902417</v>
      </c>
    </row>
    <row r="42" spans="3:24" ht="30" customHeight="1" thickBot="1" x14ac:dyDescent="0.35">
      <c r="C42" s="23"/>
      <c r="D42" s="24" t="s">
        <v>76</v>
      </c>
      <c r="E42" s="24"/>
      <c r="F42" s="24"/>
      <c r="G42" s="117"/>
      <c r="H42" s="34" t="s">
        <v>37</v>
      </c>
      <c r="I42" s="188">
        <f>SUM(I21:I41)</f>
        <v>29169800</v>
      </c>
      <c r="J42" s="34"/>
      <c r="K42" s="188">
        <f t="shared" ref="K42:M42" si="34">SUM(K21:K41)</f>
        <v>28865000</v>
      </c>
      <c r="L42" s="34"/>
      <c r="M42" s="188">
        <f t="shared" si="34"/>
        <v>25234500</v>
      </c>
      <c r="N42" s="34"/>
      <c r="O42" s="188">
        <f t="shared" ref="O42" si="35">SUM(O21:O41)</f>
        <v>25234500</v>
      </c>
      <c r="P42" s="188">
        <f t="shared" ref="P42" si="36">SUM(P21:P41)</f>
        <v>27756433</v>
      </c>
      <c r="Q42" s="188">
        <f t="shared" ref="Q42" si="37">SUM(Q21:Q41)</f>
        <v>29520000</v>
      </c>
      <c r="R42" s="191">
        <f>+(Q42/O42)-1</f>
        <v>0.16982702252868087</v>
      </c>
      <c r="S42" s="188">
        <f t="shared" ref="S42" si="38">SUM(S21:S41)</f>
        <v>26495472</v>
      </c>
      <c r="T42" s="40"/>
      <c r="U42" s="188">
        <f t="shared" ref="U42:W42" si="39">SUM(U21:U41)</f>
        <v>26495472</v>
      </c>
      <c r="V42" s="188">
        <f t="shared" si="39"/>
        <v>5034139</v>
      </c>
      <c r="W42" s="188">
        <f t="shared" si="39"/>
        <v>31529611</v>
      </c>
      <c r="X42" s="188">
        <f>SUM(X21:X41)</f>
        <v>31529611</v>
      </c>
    </row>
    <row r="43" spans="3:24" ht="30" customHeight="1" thickBot="1" x14ac:dyDescent="0.35">
      <c r="C43" s="23"/>
      <c r="D43" s="24" t="s">
        <v>75</v>
      </c>
      <c r="E43" s="24"/>
      <c r="F43" s="24"/>
      <c r="G43" s="117"/>
      <c r="H43" s="34" t="s">
        <v>37</v>
      </c>
      <c r="I43" s="190">
        <f>I18+I42</f>
        <v>116857800</v>
      </c>
      <c r="J43" s="40"/>
      <c r="K43" s="190">
        <f>K18+K42</f>
        <v>114805000</v>
      </c>
      <c r="L43" s="40"/>
      <c r="M43" s="190">
        <f>M18+M42</f>
        <v>107682500</v>
      </c>
      <c r="N43" s="40"/>
      <c r="O43" s="188">
        <f>O18+O42</f>
        <v>107682500</v>
      </c>
      <c r="P43" s="188">
        <f t="shared" ref="P43:Q43" si="40">P18+P42</f>
        <v>113115099</v>
      </c>
      <c r="Q43" s="188">
        <f t="shared" si="40"/>
        <v>117318000</v>
      </c>
      <c r="R43" s="191"/>
      <c r="S43" s="188">
        <f t="shared" ref="S43" si="41">S18+S42</f>
        <v>110398807</v>
      </c>
      <c r="T43" s="40"/>
      <c r="U43" s="188">
        <f t="shared" ref="U43:W43" si="42">SUM(U18,U42)</f>
        <v>110398807</v>
      </c>
      <c r="V43" s="188">
        <f t="shared" si="42"/>
        <v>20975773</v>
      </c>
      <c r="W43" s="188">
        <f t="shared" si="42"/>
        <v>131374580</v>
      </c>
      <c r="X43" s="188">
        <f>SUM(X18,X42)</f>
        <v>135866830</v>
      </c>
    </row>
    <row r="45" spans="3:24" x14ac:dyDescent="0.3">
      <c r="C45" s="29" t="s">
        <v>60</v>
      </c>
      <c r="D45" s="29"/>
      <c r="E45" s="17"/>
      <c r="F45" s="17"/>
      <c r="G45" s="17"/>
      <c r="H45" s="17"/>
      <c r="I45" s="17"/>
      <c r="J45" s="17"/>
      <c r="K45" s="17"/>
      <c r="L45" s="17"/>
      <c r="M45" s="17"/>
      <c r="N45" s="17"/>
      <c r="O45" s="17"/>
      <c r="P45" s="17"/>
      <c r="Q45" s="17"/>
      <c r="R45" s="17"/>
      <c r="S45" s="17"/>
      <c r="T45" s="17"/>
      <c r="U45" s="17"/>
    </row>
    <row r="46" spans="3:24" ht="18.75" customHeight="1" x14ac:dyDescent="0.3">
      <c r="C46" s="243" t="s">
        <v>61</v>
      </c>
      <c r="D46" s="243"/>
      <c r="E46" s="243"/>
      <c r="F46" s="243"/>
      <c r="G46" s="243"/>
      <c r="H46" s="243"/>
      <c r="I46" s="243"/>
      <c r="J46" s="243"/>
      <c r="K46" s="243"/>
      <c r="L46" s="243"/>
      <c r="M46" s="243"/>
      <c r="N46" s="19"/>
      <c r="O46" s="19"/>
      <c r="P46" s="19"/>
      <c r="Q46" s="19"/>
      <c r="R46" s="19"/>
      <c r="S46" s="19"/>
      <c r="T46" s="19"/>
      <c r="U46" s="19"/>
    </row>
    <row r="47" spans="3:24" s="42" customFormat="1" ht="45.75" customHeight="1" x14ac:dyDescent="0.3">
      <c r="C47" s="243" t="s">
        <v>62</v>
      </c>
      <c r="D47" s="243"/>
      <c r="E47" s="243"/>
      <c r="F47" s="243"/>
      <c r="G47" s="243"/>
      <c r="H47" s="243"/>
      <c r="I47" s="243"/>
      <c r="J47" s="243"/>
      <c r="K47" s="243"/>
      <c r="L47" s="243"/>
      <c r="M47" s="243"/>
      <c r="N47" s="19"/>
      <c r="O47" s="19"/>
      <c r="P47" s="19"/>
      <c r="Q47" s="19"/>
      <c r="R47" s="19"/>
      <c r="S47" s="19"/>
      <c r="T47" s="19"/>
      <c r="U47" s="19"/>
      <c r="V47" s="19"/>
    </row>
    <row r="48" spans="3:24" ht="19.5" customHeight="1" x14ac:dyDescent="0.3">
      <c r="C48" s="225" t="s">
        <v>82</v>
      </c>
      <c r="D48" s="225"/>
      <c r="E48" s="225"/>
      <c r="F48" s="225"/>
      <c r="G48" s="225"/>
      <c r="H48" s="17"/>
      <c r="I48" s="17"/>
      <c r="J48" s="17"/>
      <c r="K48" s="17"/>
      <c r="L48" s="17"/>
      <c r="M48" s="17"/>
      <c r="N48" s="17"/>
      <c r="O48" s="17"/>
      <c r="P48" s="17"/>
      <c r="Q48" s="17"/>
      <c r="R48" s="17"/>
      <c r="S48" s="17"/>
      <c r="T48" s="17"/>
      <c r="U48" s="17"/>
    </row>
    <row r="49" spans="3:21" ht="15" customHeight="1" x14ac:dyDescent="0.3">
      <c r="C49" s="241" t="s">
        <v>83</v>
      </c>
      <c r="D49" s="241"/>
      <c r="E49" s="40"/>
      <c r="F49" s="40"/>
      <c r="G49" s="40"/>
      <c r="H49" s="17"/>
      <c r="I49" s="17"/>
      <c r="J49" s="17"/>
      <c r="K49" s="17"/>
      <c r="L49" s="17"/>
      <c r="M49" s="17"/>
      <c r="N49" s="17"/>
      <c r="O49" s="17"/>
      <c r="P49" s="17"/>
      <c r="Q49" s="17"/>
      <c r="R49" s="17"/>
      <c r="S49" s="17"/>
      <c r="T49" s="17"/>
      <c r="U49" s="17"/>
    </row>
    <row r="50" spans="3:21" x14ac:dyDescent="0.3">
      <c r="C50" s="40"/>
      <c r="D50" s="17"/>
      <c r="E50" s="40"/>
      <c r="F50" s="40"/>
      <c r="G50" s="40"/>
      <c r="H50" s="17"/>
      <c r="I50" s="17"/>
      <c r="J50" s="17"/>
      <c r="K50" s="17"/>
      <c r="L50" s="17"/>
      <c r="M50" s="17"/>
      <c r="N50" s="17"/>
      <c r="O50" s="17"/>
      <c r="P50" s="17"/>
      <c r="Q50" s="17"/>
      <c r="R50" s="17"/>
      <c r="S50" s="17"/>
      <c r="T50" s="17"/>
      <c r="U50" s="17"/>
    </row>
    <row r="51" spans="3:21" x14ac:dyDescent="0.3">
      <c r="C51" s="40"/>
      <c r="D51" s="17"/>
      <c r="E51" s="40"/>
      <c r="F51" s="40"/>
      <c r="G51" s="40"/>
      <c r="H51" s="17"/>
      <c r="I51" s="17"/>
      <c r="J51" s="17"/>
      <c r="K51" s="17"/>
      <c r="L51" s="17"/>
      <c r="M51" s="17"/>
      <c r="N51" s="17"/>
      <c r="O51" s="17"/>
      <c r="P51" s="17"/>
      <c r="Q51" s="17"/>
      <c r="R51" s="17"/>
      <c r="S51" s="17"/>
      <c r="T51" s="17"/>
      <c r="U51" s="17"/>
    </row>
    <row r="52" spans="3:21" x14ac:dyDescent="0.3">
      <c r="C52" s="40"/>
      <c r="D52" s="17"/>
      <c r="E52" s="40"/>
      <c r="F52" s="40"/>
      <c r="G52" s="40"/>
      <c r="H52" s="17"/>
      <c r="I52" s="17"/>
      <c r="J52" s="17"/>
      <c r="K52" s="17"/>
      <c r="L52" s="17"/>
      <c r="M52" s="17"/>
      <c r="N52" s="17"/>
      <c r="O52" s="17"/>
      <c r="P52" s="17"/>
      <c r="Q52" s="17"/>
      <c r="R52" s="17"/>
      <c r="S52" s="17"/>
      <c r="T52" s="17"/>
      <c r="U52" s="17"/>
    </row>
    <row r="53" spans="3:21" x14ac:dyDescent="0.3">
      <c r="C53" s="40"/>
      <c r="D53" s="17"/>
      <c r="E53" s="40"/>
      <c r="F53" s="40"/>
      <c r="G53" s="40"/>
      <c r="H53" s="17"/>
      <c r="I53" s="17"/>
      <c r="J53" s="17"/>
      <c r="K53" s="17"/>
      <c r="L53" s="17"/>
      <c r="M53" s="17"/>
      <c r="N53" s="17"/>
      <c r="O53" s="17"/>
      <c r="P53" s="17"/>
      <c r="Q53" s="17"/>
      <c r="R53" s="17"/>
      <c r="S53" s="17"/>
      <c r="T53" s="17"/>
      <c r="U53" s="17"/>
    </row>
    <row r="54" spans="3:21" x14ac:dyDescent="0.3">
      <c r="C54" s="40"/>
      <c r="D54" s="17"/>
      <c r="E54" s="40"/>
      <c r="F54" s="40"/>
      <c r="G54" s="40"/>
      <c r="H54" s="17"/>
      <c r="I54" s="17"/>
      <c r="J54" s="17"/>
      <c r="K54" s="17"/>
      <c r="L54" s="17"/>
      <c r="M54" s="17"/>
      <c r="N54" s="17"/>
      <c r="O54" s="17"/>
      <c r="P54" s="17"/>
      <c r="Q54" s="17"/>
      <c r="R54" s="17"/>
      <c r="S54" s="17"/>
      <c r="T54" s="17"/>
      <c r="U54" s="17"/>
    </row>
    <row r="55" spans="3:21" x14ac:dyDescent="0.3">
      <c r="C55" s="41"/>
      <c r="D55" s="29"/>
      <c r="E55" s="40"/>
      <c r="F55" s="40"/>
      <c r="G55" s="40"/>
      <c r="H55" s="17"/>
      <c r="I55" s="17"/>
      <c r="J55" s="17"/>
      <c r="K55" s="17"/>
      <c r="L55" s="17"/>
      <c r="M55" s="17"/>
      <c r="N55" s="17"/>
      <c r="O55" s="17"/>
      <c r="P55" s="17"/>
      <c r="Q55" s="17"/>
      <c r="R55" s="17"/>
      <c r="S55" s="17"/>
      <c r="T55" s="17"/>
      <c r="U55" s="17"/>
    </row>
    <row r="56" spans="3:21" x14ac:dyDescent="0.3">
      <c r="C56" s="41"/>
      <c r="D56" s="29"/>
      <c r="E56" s="40"/>
      <c r="F56" s="40"/>
      <c r="G56" s="40"/>
      <c r="H56" s="17"/>
      <c r="I56" s="17"/>
      <c r="J56" s="17"/>
      <c r="K56" s="17"/>
      <c r="L56" s="17"/>
      <c r="M56" s="17"/>
      <c r="N56" s="17"/>
      <c r="O56" s="17"/>
      <c r="P56" s="17"/>
      <c r="Q56" s="17"/>
      <c r="R56" s="17"/>
      <c r="S56" s="17"/>
      <c r="T56" s="17"/>
      <c r="U56" s="17"/>
    </row>
    <row r="57" spans="3:21" x14ac:dyDescent="0.3">
      <c r="F57" s="21"/>
      <c r="G57" s="21"/>
      <c r="H57" s="21"/>
      <c r="I57" s="22"/>
      <c r="K57" s="22"/>
    </row>
  </sheetData>
  <mergeCells count="19">
    <mergeCell ref="C1:X1"/>
    <mergeCell ref="C2:D2"/>
    <mergeCell ref="E2:X2"/>
    <mergeCell ref="E48:G48"/>
    <mergeCell ref="C48:D48"/>
    <mergeCell ref="C46:M46"/>
    <mergeCell ref="Q3:Q4"/>
    <mergeCell ref="R3:R4"/>
    <mergeCell ref="S3:S4"/>
    <mergeCell ref="C3:G4"/>
    <mergeCell ref="U3:X4"/>
    <mergeCell ref="I3:I4"/>
    <mergeCell ref="K3:K4"/>
    <mergeCell ref="M3:M4"/>
    <mergeCell ref="O3:O4"/>
    <mergeCell ref="P3:P4"/>
    <mergeCell ref="B6:B17"/>
    <mergeCell ref="C47:M47"/>
    <mergeCell ref="C49:D49"/>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3"/>
  <sheetViews>
    <sheetView topLeftCell="A31" zoomScaleNormal="100" workbookViewId="0">
      <selection activeCell="H3" sqref="H3:H4"/>
    </sheetView>
  </sheetViews>
  <sheetFormatPr baseColWidth="10" defaultColWidth="11.42578125" defaultRowHeight="16.5" x14ac:dyDescent="0.25"/>
  <cols>
    <col min="1" max="2" width="4.7109375" style="26" customWidth="1"/>
    <col min="3" max="3" width="8.28515625" style="65" customWidth="1"/>
    <col min="4" max="4" width="60.7109375" style="32" customWidth="1"/>
    <col min="5" max="5" width="15.7109375" style="65" customWidth="1"/>
    <col min="6" max="6" width="15.7109375" style="37" customWidth="1"/>
    <col min="7" max="7" width="2.7109375" style="26" customWidth="1"/>
    <col min="8" max="8" width="15.7109375" style="26" customWidth="1"/>
    <col min="9" max="9" width="2.7109375" style="26" customWidth="1"/>
    <col min="10" max="11" width="8.28515625" style="26" customWidth="1"/>
    <col min="12" max="12" width="2.7109375" style="26" customWidth="1"/>
    <col min="13" max="16" width="15.7109375" style="26" customWidth="1"/>
    <col min="17" max="16384" width="11.42578125" style="26"/>
  </cols>
  <sheetData>
    <row r="1" spans="2:17" ht="30" customHeight="1" x14ac:dyDescent="0.25">
      <c r="B1" s="17"/>
      <c r="C1" s="285" t="s">
        <v>63</v>
      </c>
      <c r="D1" s="286"/>
      <c r="E1" s="286"/>
      <c r="F1" s="286"/>
      <c r="G1" s="286"/>
      <c r="H1" s="286"/>
      <c r="I1" s="286"/>
      <c r="J1" s="286"/>
      <c r="K1" s="286"/>
      <c r="L1" s="286"/>
      <c r="M1" s="286"/>
      <c r="N1" s="286"/>
      <c r="O1" s="286"/>
      <c r="P1" s="287"/>
    </row>
    <row r="2" spans="2:17" s="17" customFormat="1" ht="110.1" customHeight="1" thickBot="1" x14ac:dyDescent="0.3">
      <c r="C2" s="218" t="e" vm="1">
        <v>#VALUE!</v>
      </c>
      <c r="D2" s="219"/>
      <c r="E2" s="220"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220"/>
      <c r="G2" s="220"/>
      <c r="H2" s="220"/>
      <c r="I2" s="220"/>
      <c r="J2" s="220"/>
      <c r="K2" s="220"/>
      <c r="L2" s="220"/>
      <c r="M2" s="220"/>
      <c r="N2" s="220"/>
      <c r="O2" s="220"/>
      <c r="P2" s="221"/>
    </row>
    <row r="3" spans="2:17" s="17" customFormat="1" ht="30" customHeight="1" x14ac:dyDescent="0.25">
      <c r="C3" s="229" t="s">
        <v>1</v>
      </c>
      <c r="D3" s="230"/>
      <c r="E3" s="230"/>
      <c r="F3" s="231"/>
      <c r="G3" s="18"/>
      <c r="H3" s="291" t="s">
        <v>64</v>
      </c>
      <c r="J3" s="148">
        <v>45901</v>
      </c>
      <c r="K3" s="149">
        <v>46082</v>
      </c>
      <c r="L3" s="18"/>
      <c r="M3" s="222" t="s">
        <v>65</v>
      </c>
      <c r="N3" s="223"/>
      <c r="O3" s="223"/>
      <c r="P3" s="224"/>
    </row>
    <row r="4" spans="2:17" s="17" customFormat="1" ht="30" customHeight="1" x14ac:dyDescent="0.25">
      <c r="C4" s="232"/>
      <c r="D4" s="233"/>
      <c r="E4" s="233"/>
      <c r="F4" s="234"/>
      <c r="G4" s="18"/>
      <c r="H4" s="278"/>
      <c r="J4" s="142">
        <v>1.5147999999999999</v>
      </c>
      <c r="K4" s="143">
        <v>1.5693999999999999</v>
      </c>
      <c r="L4" s="18"/>
      <c r="M4" s="274"/>
      <c r="N4" s="275"/>
      <c r="O4" s="275"/>
      <c r="P4" s="276"/>
    </row>
    <row r="5" spans="2:17" s="34" customFormat="1" ht="30" customHeight="1" thickBot="1" x14ac:dyDescent="0.3">
      <c r="B5" s="19"/>
      <c r="C5" s="85" t="s">
        <v>11</v>
      </c>
      <c r="D5" s="86" t="s">
        <v>12</v>
      </c>
      <c r="E5" s="86" t="s">
        <v>13</v>
      </c>
      <c r="F5" s="141" t="s">
        <v>14</v>
      </c>
      <c r="H5" s="107" t="s">
        <v>16</v>
      </c>
      <c r="I5" s="17"/>
      <c r="J5" s="288" t="s">
        <v>16</v>
      </c>
      <c r="K5" s="289"/>
      <c r="M5" s="113" t="s">
        <v>16</v>
      </c>
      <c r="N5" s="72" t="s">
        <v>19</v>
      </c>
      <c r="O5" s="72" t="s">
        <v>20</v>
      </c>
      <c r="P5" s="114" t="s">
        <v>21</v>
      </c>
      <c r="Q5" s="34" t="s">
        <v>22</v>
      </c>
    </row>
    <row r="6" spans="2:17" s="34" customFormat="1" ht="30" customHeight="1" x14ac:dyDescent="0.25">
      <c r="B6" s="245" t="s">
        <v>24</v>
      </c>
      <c r="C6" s="76"/>
      <c r="D6" s="76" t="str">
        <f>'ANEXO 1 - COTIZACIONES'!D6</f>
        <v>NORTE DE SANTANDER</v>
      </c>
      <c r="E6" s="76"/>
      <c r="F6" s="94"/>
      <c r="H6" s="107"/>
      <c r="I6" s="17"/>
      <c r="J6" s="144"/>
      <c r="K6" s="145"/>
      <c r="M6" s="146"/>
      <c r="N6" s="128"/>
      <c r="O6" s="128"/>
      <c r="P6" s="147"/>
    </row>
    <row r="7" spans="2:17" s="34" customFormat="1" ht="30" customHeight="1" x14ac:dyDescent="0.25">
      <c r="B7" s="246"/>
      <c r="C7" s="69"/>
      <c r="D7" s="69" t="str">
        <f>'ANEXO 1 - COTIZACIONES'!D7</f>
        <v>CÚCUTA SEDE PRINCIPAL</v>
      </c>
      <c r="E7" s="69"/>
      <c r="F7" s="95"/>
      <c r="H7" s="107"/>
      <c r="I7" s="17"/>
      <c r="J7" s="144"/>
      <c r="K7" s="145"/>
      <c r="M7" s="146"/>
      <c r="N7" s="128"/>
      <c r="O7" s="128"/>
      <c r="P7" s="147"/>
    </row>
    <row r="8" spans="2:17" s="34" customFormat="1" ht="30" customHeight="1" x14ac:dyDescent="0.25">
      <c r="B8" s="246"/>
      <c r="C8" s="93">
        <f>'ANEXO 1 - COTIZACIONES'!C8</f>
        <v>10</v>
      </c>
      <c r="D8" s="92" t="str">
        <f>'ANEXO 1 - COTIZACIONES'!D8</f>
        <v>Mantenimiento del Sistema de suministro agua potable</v>
      </c>
      <c r="E8" s="93" t="str">
        <f>'ANEXO 1 - COTIZACIONES'!E8</f>
        <v>GL</v>
      </c>
      <c r="F8" s="96">
        <f>'ANEXO 1 - COTIZACIONES'!F8</f>
        <v>1</v>
      </c>
      <c r="H8" s="138">
        <v>3605000</v>
      </c>
      <c r="I8" s="35"/>
      <c r="J8" s="281">
        <f t="shared" ref="J8:J10" si="0">ROUND($K$4/$J$4*H8,0)</f>
        <v>3734940</v>
      </c>
      <c r="K8" s="282"/>
      <c r="L8" s="35"/>
      <c r="M8" s="115">
        <f t="shared" ref="M8:M17" si="1">+J8</f>
        <v>3734940</v>
      </c>
      <c r="N8" s="3">
        <f t="shared" ref="N8:N41" si="2">ROUND(M8*19%,0)</f>
        <v>709639</v>
      </c>
      <c r="O8" s="3">
        <f t="shared" ref="O8:O17" si="3">+N8+M8</f>
        <v>4444579</v>
      </c>
      <c r="P8" s="7">
        <f t="shared" ref="P8:P17" si="4">+O8*F8</f>
        <v>4444579</v>
      </c>
    </row>
    <row r="9" spans="2:17" s="34" customFormat="1" ht="30" customHeight="1" x14ac:dyDescent="0.25">
      <c r="B9" s="246"/>
      <c r="C9" s="1">
        <f>'ANEXO 1 - COTIZACIONES'!C9</f>
        <v>11</v>
      </c>
      <c r="D9" s="89" t="str">
        <f>'ANEXO 1 - COTIZACIONES'!D9</f>
        <v xml:space="preserve">Mantenimiento del Sistema de red de desagües: </v>
      </c>
      <c r="E9" s="1" t="str">
        <f>'ANEXO 1 - COTIZACIONES'!E9</f>
        <v>GL</v>
      </c>
      <c r="F9" s="97">
        <f>'ANEXO 1 - COTIZACIONES'!F9</f>
        <v>1</v>
      </c>
      <c r="H9" s="138">
        <v>4761000</v>
      </c>
      <c r="I9" s="35"/>
      <c r="J9" s="281">
        <f t="shared" si="0"/>
        <v>4932607</v>
      </c>
      <c r="K9" s="282"/>
      <c r="L9" s="35"/>
      <c r="M9" s="115">
        <f t="shared" si="1"/>
        <v>4932607</v>
      </c>
      <c r="N9" s="3">
        <f t="shared" si="2"/>
        <v>937195</v>
      </c>
      <c r="O9" s="3">
        <f t="shared" si="3"/>
        <v>5869802</v>
      </c>
      <c r="P9" s="7">
        <f t="shared" si="4"/>
        <v>5869802</v>
      </c>
    </row>
    <row r="10" spans="2:17" s="34" customFormat="1" ht="30" customHeight="1" x14ac:dyDescent="0.25">
      <c r="B10" s="246"/>
      <c r="C10" s="1">
        <f>'ANEXO 1 - COTIZACIONES'!C10</f>
        <v>12</v>
      </c>
      <c r="D10" s="89" t="str">
        <f>'ANEXO 1 - COTIZACIONES'!D10</f>
        <v xml:space="preserve">Mantenimiento del Sistema de planta de tratamiento </v>
      </c>
      <c r="E10" s="1" t="str">
        <f>'ANEXO 1 - COTIZACIONES'!E10</f>
        <v>GL</v>
      </c>
      <c r="F10" s="97">
        <f>'ANEXO 1 - COTIZACIONES'!F10</f>
        <v>1</v>
      </c>
      <c r="H10" s="138">
        <v>6230000</v>
      </c>
      <c r="I10" s="35"/>
      <c r="J10" s="281">
        <f t="shared" si="0"/>
        <v>6454556</v>
      </c>
      <c r="K10" s="282"/>
      <c r="L10" s="35"/>
      <c r="M10" s="115">
        <f t="shared" si="1"/>
        <v>6454556</v>
      </c>
      <c r="N10" s="3">
        <f t="shared" si="2"/>
        <v>1226366</v>
      </c>
      <c r="O10" s="3">
        <f t="shared" si="3"/>
        <v>7680922</v>
      </c>
      <c r="P10" s="7">
        <f t="shared" si="4"/>
        <v>7680922</v>
      </c>
    </row>
    <row r="11" spans="2:17" s="34" customFormat="1" ht="30" customHeight="1" x14ac:dyDescent="0.25">
      <c r="B11" s="246"/>
      <c r="C11" s="1">
        <f>'ANEXO 1 - COTIZACIONES'!C11</f>
        <v>13</v>
      </c>
      <c r="D11" s="89" t="str">
        <f>'ANEXO 1 - COTIZACIONES'!D11</f>
        <v>Mantenimiento del sistema de abastecimiento de agua tratada</v>
      </c>
      <c r="E11" s="1" t="str">
        <f>'ANEXO 1 - COTIZACIONES'!E11</f>
        <v>GL</v>
      </c>
      <c r="F11" s="97">
        <f>'ANEXO 1 - COTIZACIONES'!F11</f>
        <v>1</v>
      </c>
      <c r="H11" s="138">
        <v>0</v>
      </c>
      <c r="I11" s="35"/>
      <c r="J11" s="281">
        <f>ROUND($K$4/$J$4*H11,0)</f>
        <v>0</v>
      </c>
      <c r="K11" s="282"/>
      <c r="L11" s="35"/>
      <c r="M11" s="115">
        <f t="shared" si="1"/>
        <v>0</v>
      </c>
      <c r="N11" s="3">
        <f t="shared" si="2"/>
        <v>0</v>
      </c>
      <c r="O11" s="3">
        <f t="shared" si="3"/>
        <v>0</v>
      </c>
      <c r="P11" s="7">
        <f t="shared" si="4"/>
        <v>0</v>
      </c>
    </row>
    <row r="12" spans="2:17" s="34" customFormat="1" ht="30" customHeight="1" x14ac:dyDescent="0.25">
      <c r="B12" s="246"/>
      <c r="C12" s="91">
        <f>'ANEXO 1 - COTIZACIONES'!C12</f>
        <v>14</v>
      </c>
      <c r="D12" s="90" t="str">
        <f>'ANEXO 1 - COTIZACIONES'!D12</f>
        <v xml:space="preserve">Mantenimiento del Sistema de red contra incendio </v>
      </c>
      <c r="E12" s="91" t="str">
        <f>'ANEXO 1 - COTIZACIONES'!E12</f>
        <v>GL</v>
      </c>
      <c r="F12" s="98">
        <f>'ANEXO 1 - COTIZACIONES'!F12</f>
        <v>1</v>
      </c>
      <c r="H12" s="138">
        <v>6100000</v>
      </c>
      <c r="I12" s="35"/>
      <c r="J12" s="281">
        <f>ROUND($K$4/$J$4*H12,0)</f>
        <v>6319871</v>
      </c>
      <c r="K12" s="282"/>
      <c r="L12" s="35"/>
      <c r="M12" s="115">
        <f>+J12</f>
        <v>6319871</v>
      </c>
      <c r="N12" s="3">
        <f t="shared" si="2"/>
        <v>1200775</v>
      </c>
      <c r="O12" s="3">
        <f t="shared" si="3"/>
        <v>7520646</v>
      </c>
      <c r="P12" s="7">
        <f t="shared" si="4"/>
        <v>7520646</v>
      </c>
    </row>
    <row r="13" spans="2:17" s="34" customFormat="1" ht="30" customHeight="1" x14ac:dyDescent="0.25">
      <c r="B13" s="246"/>
      <c r="C13" s="69"/>
      <c r="D13" s="69" t="str">
        <f>'ANEXO 1 - COTIZACIONES'!D13</f>
        <v>ARAUCA</v>
      </c>
      <c r="E13" s="69"/>
      <c r="F13" s="95"/>
      <c r="H13" s="107"/>
      <c r="I13" s="17"/>
      <c r="J13" s="144"/>
      <c r="K13" s="145"/>
      <c r="M13" s="146"/>
      <c r="N13" s="128"/>
      <c r="O13" s="128"/>
      <c r="P13" s="147"/>
    </row>
    <row r="14" spans="2:17" s="34" customFormat="1" ht="30" customHeight="1" x14ac:dyDescent="0.25">
      <c r="B14" s="246"/>
      <c r="C14" s="70"/>
      <c r="D14" s="70" t="str">
        <f>'ANEXO 1 - COTIZACIONES'!D14</f>
        <v>ARAUCA SEDE PRINCIPAL</v>
      </c>
      <c r="E14" s="70"/>
      <c r="F14" s="99"/>
      <c r="H14" s="107"/>
      <c r="I14" s="17"/>
      <c r="J14" s="144"/>
      <c r="K14" s="145"/>
      <c r="M14" s="146"/>
      <c r="N14" s="128"/>
      <c r="O14" s="128"/>
      <c r="P14" s="147"/>
    </row>
    <row r="15" spans="2:17" s="34" customFormat="1" ht="30" customHeight="1" x14ac:dyDescent="0.25">
      <c r="B15" s="246"/>
      <c r="C15" s="1">
        <f>'ANEXO 1 - COTIZACIONES'!C15</f>
        <v>16</v>
      </c>
      <c r="D15" s="89" t="str">
        <f>'ANEXO 1 - COTIZACIONES'!D15</f>
        <v>Mantenimiento general de (2) bombas centrífugas de 3.5 HP, 220V-440V, 60 Hz</v>
      </c>
      <c r="E15" s="1" t="str">
        <f>'ANEXO 1 - COTIZACIONES'!E15</f>
        <v>UND</v>
      </c>
      <c r="F15" s="97">
        <f>'ANEXO 1 - COTIZACIONES'!F15</f>
        <v>2</v>
      </c>
      <c r="H15" s="138">
        <v>1250000</v>
      </c>
      <c r="I15" s="35"/>
      <c r="J15" s="281">
        <f t="shared" ref="J15:J17" si="5">ROUND($K$4/$J$4*H15,0)</f>
        <v>1295055</v>
      </c>
      <c r="K15" s="282"/>
      <c r="L15" s="35"/>
      <c r="M15" s="115">
        <f t="shared" si="1"/>
        <v>1295055</v>
      </c>
      <c r="N15" s="3">
        <f t="shared" si="2"/>
        <v>246060</v>
      </c>
      <c r="O15" s="3">
        <f t="shared" si="3"/>
        <v>1541115</v>
      </c>
      <c r="P15" s="7">
        <f t="shared" si="4"/>
        <v>3082230</v>
      </c>
    </row>
    <row r="16" spans="2:17" s="34" customFormat="1" ht="30" customHeight="1" x14ac:dyDescent="0.25">
      <c r="B16" s="246"/>
      <c r="C16" s="28"/>
      <c r="D16" s="28" t="str">
        <f>'ANEXO 1 - COTIZACIONES'!D16</f>
        <v>ARAUCA SEDE FORTALEZA</v>
      </c>
      <c r="E16" s="28"/>
      <c r="F16" s="88"/>
      <c r="H16" s="107"/>
      <c r="I16" s="17"/>
      <c r="J16" s="144"/>
      <c r="K16" s="145"/>
      <c r="M16" s="146"/>
      <c r="N16" s="128"/>
      <c r="O16" s="128"/>
      <c r="P16" s="147"/>
    </row>
    <row r="17" spans="2:16" s="34" customFormat="1" ht="30" customHeight="1" thickBot="1" x14ac:dyDescent="0.3">
      <c r="B17" s="247"/>
      <c r="C17" s="82">
        <f>'ANEXO 1 - COTIZACIONES'!C17</f>
        <v>17</v>
      </c>
      <c r="D17" s="100" t="str">
        <f>'ANEXO 1 - COTIZACIONES'!D17</f>
        <v xml:space="preserve">Mantenimiento general de una (1) bomba centrífuga de 3.5 HP, 220V-440V, 60 Hz </v>
      </c>
      <c r="E17" s="82" t="str">
        <f>'ANEXO 1 - COTIZACIONES'!E17</f>
        <v>UND</v>
      </c>
      <c r="F17" s="101">
        <f>'ANEXO 1 - COTIZACIONES'!F17</f>
        <v>1</v>
      </c>
      <c r="H17" s="162">
        <v>1400000</v>
      </c>
      <c r="I17" s="35"/>
      <c r="J17" s="283">
        <f t="shared" si="5"/>
        <v>1450462</v>
      </c>
      <c r="K17" s="284"/>
      <c r="L17" s="35"/>
      <c r="M17" s="157">
        <f t="shared" si="1"/>
        <v>1450462</v>
      </c>
      <c r="N17" s="4">
        <f t="shared" si="2"/>
        <v>275588</v>
      </c>
      <c r="O17" s="4">
        <f t="shared" si="3"/>
        <v>1726050</v>
      </c>
      <c r="P17" s="5">
        <f t="shared" si="4"/>
        <v>1726050</v>
      </c>
    </row>
    <row r="18" spans="2:16" s="34" customFormat="1" ht="30" customHeight="1" thickBot="1" x14ac:dyDescent="0.3">
      <c r="B18" s="19"/>
      <c r="C18" s="193"/>
      <c r="D18" s="102" t="str">
        <f>'ANEXO 1 - COTIZACIONES'!D18</f>
        <v xml:space="preserve"> VALOR TOTAL MANTENIMIENTO</v>
      </c>
      <c r="E18" s="11"/>
      <c r="F18" s="103"/>
      <c r="H18" s="165"/>
      <c r="I18" s="17"/>
      <c r="J18" s="166"/>
      <c r="K18" s="168"/>
      <c r="M18" s="12"/>
      <c r="N18" s="13"/>
      <c r="O18" s="13"/>
      <c r="P18" s="176">
        <f>SUM(P6:P17)</f>
        <v>30324229</v>
      </c>
    </row>
    <row r="19" spans="2:16" s="34" customFormat="1" ht="30" customHeight="1" thickBot="1" x14ac:dyDescent="0.3">
      <c r="B19" s="19"/>
      <c r="C19" s="14"/>
      <c r="D19" s="30"/>
      <c r="E19" s="14"/>
      <c r="F19" s="33"/>
      <c r="H19" s="38"/>
      <c r="I19" s="35"/>
      <c r="J19" s="292"/>
      <c r="K19" s="292"/>
      <c r="L19" s="35"/>
      <c r="M19" s="16"/>
      <c r="N19" s="16"/>
      <c r="O19" s="16"/>
      <c r="P19" s="16"/>
    </row>
    <row r="20" spans="2:16" s="34" customFormat="1" ht="30" customHeight="1" thickBot="1" x14ac:dyDescent="0.3">
      <c r="B20" s="19"/>
      <c r="C20" s="193"/>
      <c r="D20" s="214" t="str">
        <f>'ANEXO 1 - COTIZACIONES'!D20</f>
        <v>BOLSA FIJA DE POSIBLES REPUESTOS A SUMINISTRAR</v>
      </c>
      <c r="E20" s="11"/>
      <c r="F20" s="103"/>
      <c r="H20" s="165"/>
      <c r="I20" s="17"/>
      <c r="J20" s="166"/>
      <c r="K20" s="168"/>
      <c r="M20" s="12"/>
      <c r="N20" s="13"/>
      <c r="O20" s="13"/>
      <c r="P20" s="171"/>
    </row>
    <row r="21" spans="2:16" s="34" customFormat="1" ht="30" customHeight="1" thickBot="1" x14ac:dyDescent="0.3">
      <c r="B21" s="19"/>
      <c r="C21" s="82">
        <f>'ANEXO 1 - COTIZACIONES'!C21</f>
        <v>1</v>
      </c>
      <c r="D21" s="118" t="str">
        <f>'ANEXO 1 - COTIZACIONES'!D21</f>
        <v>PROGRAMA DE INSPECCIÓN ANUAL COMPLETO DEL SISTEMA CONTRA INCENDIO BAJO NFPA 25. SEDE PRINCIPAL CÚCUTA
Incluye: Ver ficha técnica</v>
      </c>
      <c r="E21" s="151" t="str">
        <f>'ANEXO 1 - COTIZACIONES'!E21</f>
        <v>GL</v>
      </c>
      <c r="F21" s="152">
        <f>'ANEXO 1 - COTIZACIONES'!F21</f>
        <v>1</v>
      </c>
      <c r="H21" s="172">
        <v>0</v>
      </c>
      <c r="I21" s="35"/>
      <c r="J21" s="293">
        <f t="shared" ref="J21:J24" si="6">ROUND($K$4/$J$4*H21,0)</f>
        <v>0</v>
      </c>
      <c r="K21" s="294"/>
      <c r="L21" s="35"/>
      <c r="M21" s="173">
        <f t="shared" ref="M21:M23" si="7">+J21</f>
        <v>0</v>
      </c>
      <c r="N21" s="174">
        <f t="shared" si="2"/>
        <v>0</v>
      </c>
      <c r="O21" s="174">
        <f t="shared" ref="O21:O23" si="8">+N21+M21</f>
        <v>0</v>
      </c>
      <c r="P21" s="175">
        <f t="shared" ref="P21:P23" si="9">+O21*F21</f>
        <v>0</v>
      </c>
    </row>
    <row r="22" spans="2:16" s="34" customFormat="1" ht="30" customHeight="1" thickBot="1" x14ac:dyDescent="0.3">
      <c r="B22" s="19"/>
      <c r="C22" s="82">
        <f>'ANEXO 1 - COTIZACIONES'!C22</f>
        <v>2</v>
      </c>
      <c r="D22" s="73" t="str">
        <f>'ANEXO 1 - COTIZACIONES'!D22</f>
        <v>SUMINISTRO E INSTALACIÓN DE MANÓMETRO DE 0 – 300 PSI
Incluye: Ver ficha técnica</v>
      </c>
      <c r="E22" s="126" t="str">
        <f>'ANEXO 1 - COTIZACIONES'!E22</f>
        <v>UND</v>
      </c>
      <c r="F22" s="129">
        <f>'ANEXO 1 - COTIZACIONES'!F22</f>
        <v>1</v>
      </c>
      <c r="H22" s="138">
        <v>0</v>
      </c>
      <c r="I22" s="35"/>
      <c r="J22" s="281">
        <f t="shared" si="6"/>
        <v>0</v>
      </c>
      <c r="K22" s="282"/>
      <c r="L22" s="35"/>
      <c r="M22" s="115">
        <f t="shared" si="7"/>
        <v>0</v>
      </c>
      <c r="N22" s="3">
        <f t="shared" si="2"/>
        <v>0</v>
      </c>
      <c r="O22" s="3">
        <f t="shared" si="8"/>
        <v>0</v>
      </c>
      <c r="P22" s="7">
        <f t="shared" si="9"/>
        <v>0</v>
      </c>
    </row>
    <row r="23" spans="2:16" s="34" customFormat="1" ht="30" customHeight="1" thickBot="1" x14ac:dyDescent="0.3">
      <c r="B23" s="19"/>
      <c r="C23" s="82">
        <f>'ANEXO 1 - COTIZACIONES'!C23</f>
        <v>3</v>
      </c>
      <c r="D23" s="73" t="str">
        <f>'ANEXO 1 - COTIZACIONES'!D23</f>
        <v>SUMINISTRO E INSTALACIÓN DE DEMARCACIÓN Y/O SEÑALIZACIÓN
Incluye: Ver ficha técnica</v>
      </c>
      <c r="E23" s="127"/>
      <c r="F23" s="130"/>
      <c r="H23" s="138"/>
      <c r="I23" s="35"/>
      <c r="J23" s="281">
        <f t="shared" si="6"/>
        <v>0</v>
      </c>
      <c r="K23" s="282"/>
      <c r="L23" s="35"/>
      <c r="M23" s="115">
        <f t="shared" si="7"/>
        <v>0</v>
      </c>
      <c r="N23" s="3">
        <f t="shared" si="2"/>
        <v>0</v>
      </c>
      <c r="O23" s="3">
        <f t="shared" si="8"/>
        <v>0</v>
      </c>
      <c r="P23" s="7">
        <f t="shared" si="9"/>
        <v>0</v>
      </c>
    </row>
    <row r="24" spans="2:16" s="34" customFormat="1" ht="30" customHeight="1" thickBot="1" x14ac:dyDescent="0.3">
      <c r="B24" s="19"/>
      <c r="C24" s="82">
        <f>'ANEXO 1 - COTIZACIONES'!C24</f>
        <v>3.1</v>
      </c>
      <c r="D24" s="73" t="str">
        <f>'ANEXO 1 - COTIZACIONES'!D24</f>
        <v>SUMINISTRO E INSTALACIÓN DEMARCACIÓN Y/O SEÑALIZACIÓN PARA RISER/ESTACIONES DE CONTROL CON CADENILLA</v>
      </c>
      <c r="E24" s="126" t="str">
        <f>'ANEXO 1 - COTIZACIONES'!E24</f>
        <v>UND</v>
      </c>
      <c r="F24" s="129">
        <f>'ANEXO 1 - COTIZACIONES'!F24</f>
        <v>1</v>
      </c>
      <c r="H24" s="138">
        <v>0</v>
      </c>
      <c r="I24" s="35"/>
      <c r="J24" s="281">
        <f t="shared" si="6"/>
        <v>0</v>
      </c>
      <c r="K24" s="282"/>
      <c r="L24" s="35"/>
      <c r="M24" s="115">
        <f t="shared" ref="M24:M32" si="10">+J24</f>
        <v>0</v>
      </c>
      <c r="N24" s="3">
        <f t="shared" si="2"/>
        <v>0</v>
      </c>
      <c r="O24" s="3">
        <f t="shared" ref="O24:O32" si="11">+N24+M24</f>
        <v>0</v>
      </c>
      <c r="P24" s="7">
        <f t="shared" ref="P24:P32" si="12">+O24*F24</f>
        <v>0</v>
      </c>
    </row>
    <row r="25" spans="2:16" s="34" customFormat="1" ht="30" customHeight="1" thickBot="1" x14ac:dyDescent="0.3">
      <c r="B25" s="19"/>
      <c r="C25" s="82">
        <f>'ANEXO 1 - COTIZACIONES'!C25</f>
        <v>3.2</v>
      </c>
      <c r="D25" s="73" t="str">
        <f>'ANEXO 1 - COTIZACIONES'!D25</f>
        <v>SUMINISTRO E INSTALACIÓN DEMARCACIÓN Y/O SEÑALIZACIÓN EN PARED PARA IDENTIFICACIÓN RISERS</v>
      </c>
      <c r="E25" s="126" t="str">
        <f>'ANEXO 1 - COTIZACIONES'!E25</f>
        <v>UND</v>
      </c>
      <c r="F25" s="129">
        <f>'ANEXO 1 - COTIZACIONES'!F25</f>
        <v>1</v>
      </c>
      <c r="H25" s="138">
        <v>0</v>
      </c>
      <c r="I25" s="35"/>
      <c r="J25" s="281">
        <f t="shared" ref="J25:J38" si="13">ROUND($K$4/$J$4*H25,0)</f>
        <v>0</v>
      </c>
      <c r="K25" s="282"/>
      <c r="L25" s="35"/>
      <c r="M25" s="115">
        <f t="shared" si="10"/>
        <v>0</v>
      </c>
      <c r="N25" s="3">
        <f t="shared" si="2"/>
        <v>0</v>
      </c>
      <c r="O25" s="3">
        <f t="shared" si="11"/>
        <v>0</v>
      </c>
      <c r="P25" s="7">
        <f t="shared" si="12"/>
        <v>0</v>
      </c>
    </row>
    <row r="26" spans="2:16" s="34" customFormat="1" ht="30" customHeight="1" thickBot="1" x14ac:dyDescent="0.3">
      <c r="B26" s="19"/>
      <c r="C26" s="82">
        <f>'ANEXO 1 - COTIZACIONES'!C26</f>
        <v>3.3</v>
      </c>
      <c r="D26" s="73" t="str">
        <f>'ANEXO 1 - COTIZACIONES'!D26</f>
        <v xml:space="preserve">SUMINISTRO E INSTALACIÓN DEMARCACIÓN Y/O SEÑALIZACIÓN PARA VÁLVULAS ANGULARES DE 2 1/2” </v>
      </c>
      <c r="E26" s="126" t="str">
        <f>'ANEXO 1 - COTIZACIONES'!E26</f>
        <v>UND</v>
      </c>
      <c r="F26" s="129">
        <f>'ANEXO 1 - COTIZACIONES'!F26</f>
        <v>1</v>
      </c>
      <c r="H26" s="138">
        <v>0</v>
      </c>
      <c r="I26" s="35"/>
      <c r="J26" s="281">
        <f t="shared" si="13"/>
        <v>0</v>
      </c>
      <c r="K26" s="282"/>
      <c r="L26" s="35"/>
      <c r="M26" s="115">
        <f t="shared" si="10"/>
        <v>0</v>
      </c>
      <c r="N26" s="3">
        <f t="shared" si="2"/>
        <v>0</v>
      </c>
      <c r="O26" s="3">
        <f t="shared" si="11"/>
        <v>0</v>
      </c>
      <c r="P26" s="7">
        <f t="shared" si="12"/>
        <v>0</v>
      </c>
    </row>
    <row r="27" spans="2:16" s="34" customFormat="1" ht="30" customHeight="1" thickBot="1" x14ac:dyDescent="0.3">
      <c r="B27" s="19"/>
      <c r="C27" s="82">
        <f>'ANEXO 1 - COTIZACIONES'!C27</f>
        <v>3.4</v>
      </c>
      <c r="D27" s="73" t="str">
        <f>'ANEXO 1 - COTIZACIONES'!D27</f>
        <v>SUMINISTRO E INSTALACIÓN DEMARCACIÓN Y/O SEÑALIZACIÓN PARA CUARTO DE BOMBAS DE RCI/ CABEZAL/ SIAMESAS</v>
      </c>
      <c r="E27" s="126" t="str">
        <f>'ANEXO 1 - COTIZACIONES'!E27</f>
        <v>UND</v>
      </c>
      <c r="F27" s="129">
        <f>'ANEXO 1 - COTIZACIONES'!F27</f>
        <v>1</v>
      </c>
      <c r="H27" s="138">
        <v>0</v>
      </c>
      <c r="I27" s="35"/>
      <c r="J27" s="281">
        <f t="shared" si="13"/>
        <v>0</v>
      </c>
      <c r="K27" s="282"/>
      <c r="L27" s="35"/>
      <c r="M27" s="115">
        <f t="shared" si="10"/>
        <v>0</v>
      </c>
      <c r="N27" s="3">
        <f t="shared" si="2"/>
        <v>0</v>
      </c>
      <c r="O27" s="3">
        <f t="shared" si="11"/>
        <v>0</v>
      </c>
      <c r="P27" s="7">
        <f t="shared" si="12"/>
        <v>0</v>
      </c>
    </row>
    <row r="28" spans="2:16" s="34" customFormat="1" ht="30" customHeight="1" thickBot="1" x14ac:dyDescent="0.3">
      <c r="B28" s="19"/>
      <c r="C28" s="82">
        <f>'ANEXO 1 - COTIZACIONES'!C28</f>
        <v>4</v>
      </c>
      <c r="D28" s="73" t="str">
        <f>'ANEXO 1 - COTIZACIONES'!D28</f>
        <v>ROCIADORES PARA STOCK SEGÚN REQUERIMIENTO NFPA 25</v>
      </c>
      <c r="E28" s="127"/>
      <c r="F28" s="130"/>
      <c r="H28" s="138"/>
      <c r="I28" s="35"/>
      <c r="J28" s="281">
        <f t="shared" si="13"/>
        <v>0</v>
      </c>
      <c r="K28" s="282"/>
      <c r="L28" s="35"/>
      <c r="M28" s="115">
        <f t="shared" si="10"/>
        <v>0</v>
      </c>
      <c r="N28" s="3">
        <f t="shared" si="2"/>
        <v>0</v>
      </c>
      <c r="O28" s="3">
        <f t="shared" si="11"/>
        <v>0</v>
      </c>
      <c r="P28" s="7">
        <f t="shared" si="12"/>
        <v>0</v>
      </c>
    </row>
    <row r="29" spans="2:16" s="34" customFormat="1" ht="30" customHeight="1" thickBot="1" x14ac:dyDescent="0.3">
      <c r="B29" s="19"/>
      <c r="C29" s="82">
        <f>'ANEXO 1 - COTIZACIONES'!C29</f>
        <v>4.0999999999999996</v>
      </c>
      <c r="D29" s="73" t="str">
        <f>'ANEXO 1 - COTIZACIONES'!D29</f>
        <v>Suministro de rociadores tipo Sidewall certificado respuesta rápida, factor K: 5,6, 155 °F, para reserva</v>
      </c>
      <c r="E29" s="126" t="str">
        <f>'ANEXO 1 - COTIZACIONES'!E29</f>
        <v>UND</v>
      </c>
      <c r="F29" s="129">
        <f>'ANEXO 1 - COTIZACIONES'!F29</f>
        <v>1</v>
      </c>
      <c r="H29" s="138">
        <v>0</v>
      </c>
      <c r="I29" s="35"/>
      <c r="J29" s="281">
        <f t="shared" si="13"/>
        <v>0</v>
      </c>
      <c r="K29" s="282"/>
      <c r="L29" s="35"/>
      <c r="M29" s="115">
        <f t="shared" si="10"/>
        <v>0</v>
      </c>
      <c r="N29" s="3">
        <f t="shared" si="2"/>
        <v>0</v>
      </c>
      <c r="O29" s="3">
        <f t="shared" si="11"/>
        <v>0</v>
      </c>
      <c r="P29" s="7">
        <f t="shared" si="12"/>
        <v>0</v>
      </c>
    </row>
    <row r="30" spans="2:16" s="34" customFormat="1" ht="30" customHeight="1" thickBot="1" x14ac:dyDescent="0.3">
      <c r="B30" s="19"/>
      <c r="C30" s="82">
        <f>'ANEXO 1 - COTIZACIONES'!C30</f>
        <v>4.2</v>
      </c>
      <c r="D30" s="73" t="str">
        <f>'ANEXO 1 - COTIZACIONES'!D30</f>
        <v>Suministro de rociadores tipo up-right certificado respuesta rápida, factor K: 5,6, 155 °F, para reserva</v>
      </c>
      <c r="E30" s="126" t="str">
        <f>'ANEXO 1 - COTIZACIONES'!E30</f>
        <v>UND</v>
      </c>
      <c r="F30" s="129">
        <f>'ANEXO 1 - COTIZACIONES'!F30</f>
        <v>1</v>
      </c>
      <c r="H30" s="138">
        <v>0</v>
      </c>
      <c r="I30" s="35"/>
      <c r="J30" s="281">
        <f t="shared" si="13"/>
        <v>0</v>
      </c>
      <c r="K30" s="282"/>
      <c r="L30" s="35"/>
      <c r="M30" s="115">
        <f t="shared" si="10"/>
        <v>0</v>
      </c>
      <c r="N30" s="3">
        <f t="shared" si="2"/>
        <v>0</v>
      </c>
      <c r="O30" s="3">
        <f t="shared" si="11"/>
        <v>0</v>
      </c>
      <c r="P30" s="7">
        <f t="shared" si="12"/>
        <v>0</v>
      </c>
    </row>
    <row r="31" spans="2:16" s="34" customFormat="1" ht="30" customHeight="1" thickBot="1" x14ac:dyDescent="0.3">
      <c r="B31" s="19"/>
      <c r="C31" s="82">
        <f>'ANEXO 1 - COTIZACIONES'!C31</f>
        <v>4.3</v>
      </c>
      <c r="D31" s="73" t="str">
        <f>'ANEXO 1 - COTIZACIONES'!D31</f>
        <v>Suministro de rociadores tipo pendent certificado respuesta rápida, factor K: 5,6, 155 °F, para reserva</v>
      </c>
      <c r="E31" s="126" t="str">
        <f>'ANEXO 1 - COTIZACIONES'!E31</f>
        <v>UND</v>
      </c>
      <c r="F31" s="129">
        <f>'ANEXO 1 - COTIZACIONES'!F31</f>
        <v>1</v>
      </c>
      <c r="H31" s="138">
        <v>0</v>
      </c>
      <c r="I31" s="35"/>
      <c r="J31" s="281">
        <f t="shared" si="13"/>
        <v>0</v>
      </c>
      <c r="K31" s="282"/>
      <c r="L31" s="35"/>
      <c r="M31" s="115">
        <f t="shared" si="10"/>
        <v>0</v>
      </c>
      <c r="N31" s="3">
        <f t="shared" si="2"/>
        <v>0</v>
      </c>
      <c r="O31" s="3">
        <f t="shared" si="11"/>
        <v>0</v>
      </c>
      <c r="P31" s="7">
        <f t="shared" si="12"/>
        <v>0</v>
      </c>
    </row>
    <row r="32" spans="2:16" s="34" customFormat="1" ht="30" customHeight="1" thickBot="1" x14ac:dyDescent="0.3">
      <c r="B32" s="19"/>
      <c r="C32" s="82">
        <f>'ANEXO 1 - COTIZACIONES'!C32</f>
        <v>4.4000000000000004</v>
      </c>
      <c r="D32" s="73" t="str">
        <f>'ANEXO 1 - COTIZACIONES'!D32</f>
        <v>Suministro de platos para rociador oculto cara blanca</v>
      </c>
      <c r="E32" s="126" t="str">
        <f>'ANEXO 1 - COTIZACIONES'!E32</f>
        <v>UND</v>
      </c>
      <c r="F32" s="129">
        <f>'ANEXO 1 - COTIZACIONES'!F32</f>
        <v>1</v>
      </c>
      <c r="H32" s="138">
        <v>0</v>
      </c>
      <c r="I32" s="35"/>
      <c r="J32" s="281">
        <f t="shared" si="13"/>
        <v>0</v>
      </c>
      <c r="K32" s="282"/>
      <c r="L32" s="35"/>
      <c r="M32" s="115">
        <f t="shared" si="10"/>
        <v>0</v>
      </c>
      <c r="N32" s="3">
        <f t="shared" si="2"/>
        <v>0</v>
      </c>
      <c r="O32" s="3">
        <f t="shared" si="11"/>
        <v>0</v>
      </c>
      <c r="P32" s="7">
        <f t="shared" si="12"/>
        <v>0</v>
      </c>
    </row>
    <row r="33" spans="2:16" s="34" customFormat="1" ht="30" customHeight="1" thickBot="1" x14ac:dyDescent="0.3">
      <c r="B33" s="19"/>
      <c r="C33" s="82">
        <f>'ANEXO 1 - COTIZACIONES'!C33</f>
        <v>4.5</v>
      </c>
      <c r="D33" s="73" t="str">
        <f>'ANEXO 1 - COTIZACIONES'!D33</f>
        <v>Suministro de llave para rociador oculto.</v>
      </c>
      <c r="E33" s="126" t="str">
        <f>'ANEXO 1 - COTIZACIONES'!E33</f>
        <v>UND</v>
      </c>
      <c r="F33" s="129">
        <f>'ANEXO 1 - COTIZACIONES'!F33</f>
        <v>1</v>
      </c>
      <c r="H33" s="138">
        <v>0</v>
      </c>
      <c r="I33" s="35"/>
      <c r="J33" s="281">
        <f t="shared" si="13"/>
        <v>0</v>
      </c>
      <c r="K33" s="282"/>
      <c r="L33" s="35"/>
      <c r="M33" s="115">
        <f t="shared" ref="M33:M39" si="14">+J33</f>
        <v>0</v>
      </c>
      <c r="N33" s="3">
        <f t="shared" si="2"/>
        <v>0</v>
      </c>
      <c r="O33" s="3">
        <f t="shared" ref="O33:O39" si="15">+N33+M33</f>
        <v>0</v>
      </c>
      <c r="P33" s="7">
        <f t="shared" ref="P33:P39" si="16">+O33*F33</f>
        <v>0</v>
      </c>
    </row>
    <row r="34" spans="2:16" s="34" customFormat="1" ht="30" customHeight="1" thickBot="1" x14ac:dyDescent="0.3">
      <c r="B34" s="19"/>
      <c r="C34" s="82">
        <f>'ANEXO 1 - COTIZACIONES'!C34</f>
        <v>5</v>
      </c>
      <c r="D34" s="73" t="str">
        <f>'ANEXO 1 - COTIZACIONES'!D34</f>
        <v>SUMINISTRO E INSTALACIÓN DE ESCUDOS PARA ROCIADORES SIDEWALL</v>
      </c>
      <c r="E34" s="126" t="str">
        <f>'ANEXO 1 - COTIZACIONES'!E34</f>
        <v>UND</v>
      </c>
      <c r="F34" s="129">
        <f>'ANEXO 1 - COTIZACIONES'!F34</f>
        <v>1</v>
      </c>
      <c r="H34" s="138">
        <v>0</v>
      </c>
      <c r="I34" s="35"/>
      <c r="J34" s="281">
        <f t="shared" si="13"/>
        <v>0</v>
      </c>
      <c r="K34" s="282"/>
      <c r="L34" s="35"/>
      <c r="M34" s="115">
        <f t="shared" si="14"/>
        <v>0</v>
      </c>
      <c r="N34" s="3">
        <f t="shared" si="2"/>
        <v>0</v>
      </c>
      <c r="O34" s="3">
        <f t="shared" si="15"/>
        <v>0</v>
      </c>
      <c r="P34" s="7">
        <f t="shared" si="16"/>
        <v>0</v>
      </c>
    </row>
    <row r="35" spans="2:16" s="34" customFormat="1" ht="30" customHeight="1" thickBot="1" x14ac:dyDescent="0.3">
      <c r="B35" s="19"/>
      <c r="C35" s="82">
        <f>'ANEXO 1 - COTIZACIONES'!C35</f>
        <v>6</v>
      </c>
      <c r="D35" s="73" t="str">
        <f>'ANEXO 1 - COTIZACIONES'!D35</f>
        <v>Reparación de válvula cortina Roscada 206 de 4” Red White</v>
      </c>
      <c r="E35" s="126" t="str">
        <f>'ANEXO 1 - COTIZACIONES'!E35</f>
        <v>UND</v>
      </c>
      <c r="F35" s="129">
        <f>'ANEXO 1 - COTIZACIONES'!F35</f>
        <v>1</v>
      </c>
      <c r="H35" s="138">
        <v>0</v>
      </c>
      <c r="I35" s="35"/>
      <c r="J35" s="281">
        <f t="shared" si="13"/>
        <v>0</v>
      </c>
      <c r="K35" s="282"/>
      <c r="L35" s="35"/>
      <c r="M35" s="115">
        <f t="shared" si="14"/>
        <v>0</v>
      </c>
      <c r="N35" s="3">
        <f t="shared" si="2"/>
        <v>0</v>
      </c>
      <c r="O35" s="3">
        <f t="shared" si="15"/>
        <v>0</v>
      </c>
      <c r="P35" s="7">
        <f t="shared" si="16"/>
        <v>0</v>
      </c>
    </row>
    <row r="36" spans="2:16" s="34" customFormat="1" ht="30" customHeight="1" thickBot="1" x14ac:dyDescent="0.3">
      <c r="B36" s="19"/>
      <c r="C36" s="82">
        <f>'ANEXO 1 - COTIZACIONES'!C36</f>
        <v>7</v>
      </c>
      <c r="D36" s="73" t="str">
        <f>'ANEXO 1 - COTIZACIONES'!D36</f>
        <v>Reparación de válvula cortina Roscada 206 de 3” Red White</v>
      </c>
      <c r="E36" s="126" t="str">
        <f>'ANEXO 1 - COTIZACIONES'!E36</f>
        <v>UND</v>
      </c>
      <c r="F36" s="129">
        <f>'ANEXO 1 - COTIZACIONES'!F36</f>
        <v>1</v>
      </c>
      <c r="H36" s="138">
        <v>0</v>
      </c>
      <c r="I36" s="35"/>
      <c r="J36" s="281">
        <f t="shared" si="13"/>
        <v>0</v>
      </c>
      <c r="K36" s="282"/>
      <c r="L36" s="35"/>
      <c r="M36" s="115">
        <f t="shared" si="14"/>
        <v>0</v>
      </c>
      <c r="N36" s="3">
        <f t="shared" si="2"/>
        <v>0</v>
      </c>
      <c r="O36" s="3">
        <f t="shared" si="15"/>
        <v>0</v>
      </c>
      <c r="P36" s="7">
        <f t="shared" si="16"/>
        <v>0</v>
      </c>
    </row>
    <row r="37" spans="2:16" s="34" customFormat="1" ht="30" customHeight="1" thickBot="1" x14ac:dyDescent="0.3">
      <c r="B37" s="19"/>
      <c r="C37" s="82">
        <f>'ANEXO 1 - COTIZACIONES'!C37</f>
        <v>8</v>
      </c>
      <c r="D37" s="73" t="str">
        <f>'ANEXO 1 - COTIZACIONES'!D37</f>
        <v>Suministro de Brida para Orinal Flexible de 2” Manga Corta</v>
      </c>
      <c r="E37" s="126" t="str">
        <f>'ANEXO 1 - COTIZACIONES'!E37</f>
        <v>UND</v>
      </c>
      <c r="F37" s="129">
        <f>'ANEXO 1 - COTIZACIONES'!F37</f>
        <v>1</v>
      </c>
      <c r="H37" s="138">
        <v>0</v>
      </c>
      <c r="I37" s="35"/>
      <c r="J37" s="281">
        <f t="shared" si="13"/>
        <v>0</v>
      </c>
      <c r="K37" s="282"/>
      <c r="L37" s="35"/>
      <c r="M37" s="115">
        <f t="shared" si="14"/>
        <v>0</v>
      </c>
      <c r="N37" s="3">
        <f t="shared" si="2"/>
        <v>0</v>
      </c>
      <c r="O37" s="3">
        <f t="shared" si="15"/>
        <v>0</v>
      </c>
      <c r="P37" s="7">
        <f t="shared" si="16"/>
        <v>0</v>
      </c>
    </row>
    <row r="38" spans="2:16" s="34" customFormat="1" ht="30" customHeight="1" thickBot="1" x14ac:dyDescent="0.3">
      <c r="B38" s="19"/>
      <c r="C38" s="82">
        <f>'ANEXO 1 - COTIZACIONES'!C38</f>
        <v>9</v>
      </c>
      <c r="D38" s="73" t="str">
        <f>'ANEXO 1 - COTIZACIONES'!D38</f>
        <v>Suministro e instalación Válvula desaireadora 1” con válvula de bola de alta Resistencia 1” para sistema RCI</v>
      </c>
      <c r="E38" s="126" t="str">
        <f>'ANEXO 1 - COTIZACIONES'!E38</f>
        <v>UND</v>
      </c>
      <c r="F38" s="129">
        <f>'ANEXO 1 - COTIZACIONES'!F38</f>
        <v>1</v>
      </c>
      <c r="H38" s="138">
        <v>0</v>
      </c>
      <c r="I38" s="35"/>
      <c r="J38" s="281">
        <f t="shared" si="13"/>
        <v>0</v>
      </c>
      <c r="K38" s="282"/>
      <c r="L38" s="35"/>
      <c r="M38" s="115">
        <f t="shared" si="14"/>
        <v>0</v>
      </c>
      <c r="N38" s="3">
        <f t="shared" si="2"/>
        <v>0</v>
      </c>
      <c r="O38" s="3">
        <f t="shared" si="15"/>
        <v>0</v>
      </c>
      <c r="P38" s="7">
        <f t="shared" si="16"/>
        <v>0</v>
      </c>
    </row>
    <row r="39" spans="2:16" s="34" customFormat="1" ht="30" customHeight="1" thickBot="1" x14ac:dyDescent="0.3">
      <c r="B39" s="19"/>
      <c r="C39" s="82">
        <f>'ANEXO 1 - COTIZACIONES'!C39</f>
        <v>10</v>
      </c>
      <c r="D39" s="73" t="str">
        <f>'ANEXO 1 - COTIZACIONES'!D39</f>
        <v>Suministro e instalación válvula angular 2 ½” para montantes sistema RCI</v>
      </c>
      <c r="E39" s="126" t="str">
        <f>'ANEXO 1 - COTIZACIONES'!E39</f>
        <v>UND</v>
      </c>
      <c r="F39" s="129">
        <f>'ANEXO 1 - COTIZACIONES'!F39</f>
        <v>1</v>
      </c>
      <c r="H39" s="138">
        <v>0</v>
      </c>
      <c r="I39" s="35"/>
      <c r="J39" s="281">
        <f t="shared" ref="J39:J41" si="17">ROUND($K$4/$J$4*H39,0)</f>
        <v>0</v>
      </c>
      <c r="K39" s="282"/>
      <c r="L39" s="35"/>
      <c r="M39" s="115">
        <f t="shared" si="14"/>
        <v>0</v>
      </c>
      <c r="N39" s="3">
        <f t="shared" si="2"/>
        <v>0</v>
      </c>
      <c r="O39" s="3">
        <f t="shared" si="15"/>
        <v>0</v>
      </c>
      <c r="P39" s="7">
        <f t="shared" si="16"/>
        <v>0</v>
      </c>
    </row>
    <row r="40" spans="2:16" s="34" customFormat="1" ht="30" customHeight="1" thickBot="1" x14ac:dyDescent="0.3">
      <c r="B40" s="19"/>
      <c r="C40" s="82">
        <f>'ANEXO 1 - COTIZACIONES'!C40</f>
        <v>11</v>
      </c>
      <c r="D40" s="73" t="str">
        <f>'ANEXO 1 - COTIZACIONES'!D40</f>
        <v>Suministro e Instalación de rociador sistema RCI</v>
      </c>
      <c r="E40" s="126" t="str">
        <f>'ANEXO 1 - COTIZACIONES'!E40</f>
        <v>UND</v>
      </c>
      <c r="F40" s="129">
        <f>'ANEXO 1 - COTIZACIONES'!F40</f>
        <v>1</v>
      </c>
      <c r="H40" s="138">
        <v>0</v>
      </c>
      <c r="I40" s="35"/>
      <c r="J40" s="281">
        <f t="shared" si="17"/>
        <v>0</v>
      </c>
      <c r="K40" s="282"/>
      <c r="L40" s="35"/>
      <c r="M40" s="115">
        <f t="shared" ref="M40:M41" si="18">+J40</f>
        <v>0</v>
      </c>
      <c r="N40" s="3">
        <f t="shared" si="2"/>
        <v>0</v>
      </c>
      <c r="O40" s="3">
        <f t="shared" ref="O40:O41" si="19">+N40+M40</f>
        <v>0</v>
      </c>
      <c r="P40" s="7">
        <f t="shared" ref="P40:P41" si="20">+O40*F40</f>
        <v>0</v>
      </c>
    </row>
    <row r="41" spans="2:16" ht="30" customHeight="1" thickBot="1" x14ac:dyDescent="0.3">
      <c r="C41" s="82">
        <f>'ANEXO 1 - COTIZACIONES'!C41</f>
        <v>12</v>
      </c>
      <c r="D41" s="116" t="str">
        <f>'ANEXO 1 - COTIZACIONES'!D41</f>
        <v>Suministro e instalación de válvula de purga de aire de 1” con válvula de bola de 1” de alta resistencia</v>
      </c>
      <c r="E41" s="132" t="str">
        <f>'ANEXO 1 - COTIZACIONES'!E41</f>
        <v>UND</v>
      </c>
      <c r="F41" s="133">
        <f>'ANEXO 1 - COTIZACIONES'!F41</f>
        <v>1</v>
      </c>
      <c r="H41" s="162">
        <v>0</v>
      </c>
      <c r="I41" s="35"/>
      <c r="J41" s="283">
        <f t="shared" si="17"/>
        <v>0</v>
      </c>
      <c r="K41" s="284"/>
      <c r="L41" s="35"/>
      <c r="M41" s="157">
        <f t="shared" si="18"/>
        <v>0</v>
      </c>
      <c r="N41" s="4">
        <f t="shared" si="2"/>
        <v>0</v>
      </c>
      <c r="O41" s="4">
        <f t="shared" si="19"/>
        <v>0</v>
      </c>
      <c r="P41" s="5">
        <f t="shared" si="20"/>
        <v>0</v>
      </c>
    </row>
    <row r="42" spans="2:16" ht="30" customHeight="1" thickBot="1" x14ac:dyDescent="0.3">
      <c r="C42" s="193"/>
      <c r="D42" s="137" t="str">
        <f>'ANEXO 1 - COTIZACIONES'!D42</f>
        <v>VALOR TOTAL POSIBLES REPUESTOS A SUMINISTRAR</v>
      </c>
      <c r="E42" s="11"/>
      <c r="F42" s="103"/>
      <c r="H42" s="164"/>
      <c r="I42" s="35"/>
      <c r="J42" s="279"/>
      <c r="K42" s="280"/>
      <c r="L42" s="35"/>
      <c r="M42" s="160"/>
      <c r="N42" s="161"/>
      <c r="O42" s="161"/>
      <c r="P42" s="176">
        <f>SUM(P21:P41)</f>
        <v>0</v>
      </c>
    </row>
    <row r="43" spans="2:16" ht="30" customHeight="1" thickBot="1" x14ac:dyDescent="0.3">
      <c r="C43" s="194"/>
      <c r="D43" s="134" t="str">
        <f>'ANEXO 1 - COTIZACIONES'!D43</f>
        <v xml:space="preserve">VALOR TOTAL  MANTENIMIENTO + BOLSA FIJA DE REPUESTOS </v>
      </c>
      <c r="E43" s="135"/>
      <c r="F43" s="136"/>
      <c r="H43" s="164"/>
      <c r="I43" s="35"/>
      <c r="J43" s="279"/>
      <c r="K43" s="280"/>
      <c r="L43" s="35"/>
      <c r="M43" s="158"/>
      <c r="N43" s="159"/>
      <c r="O43" s="159"/>
      <c r="P43" s="176">
        <f>SUM(P18,P42)</f>
        <v>30324229</v>
      </c>
    </row>
    <row r="44" spans="2:16" ht="15" customHeight="1" x14ac:dyDescent="0.25">
      <c r="C44" s="290"/>
      <c r="D44" s="290"/>
      <c r="E44" s="290"/>
      <c r="F44" s="290"/>
      <c r="G44" s="17"/>
      <c r="H44" s="17"/>
      <c r="I44" s="17"/>
      <c r="J44" s="17"/>
      <c r="K44" s="17"/>
      <c r="L44" s="17"/>
      <c r="M44" s="17"/>
    </row>
    <row r="45" spans="2:16" ht="15" customHeight="1" x14ac:dyDescent="0.25">
      <c r="C45" s="290"/>
      <c r="D45" s="290"/>
      <c r="E45" s="61"/>
      <c r="F45" s="39"/>
      <c r="G45" s="17"/>
      <c r="H45" s="17"/>
      <c r="I45" s="17"/>
      <c r="J45" s="17"/>
      <c r="K45" s="17"/>
      <c r="L45" s="17"/>
      <c r="M45" s="17"/>
    </row>
    <row r="46" spans="2:16" x14ac:dyDescent="0.25">
      <c r="C46" s="61"/>
      <c r="D46" s="17"/>
      <c r="E46" s="61"/>
      <c r="F46" s="39"/>
      <c r="G46" s="17"/>
      <c r="H46" s="17"/>
      <c r="I46" s="17"/>
      <c r="J46" s="17"/>
      <c r="K46" s="17"/>
      <c r="L46" s="17"/>
      <c r="M46" s="17"/>
    </row>
    <row r="47" spans="2:16" x14ac:dyDescent="0.25">
      <c r="C47" s="61"/>
      <c r="D47" s="17"/>
      <c r="E47" s="61"/>
      <c r="F47" s="39"/>
      <c r="G47" s="17"/>
      <c r="H47" s="17"/>
      <c r="I47" s="17"/>
      <c r="J47" s="17"/>
      <c r="K47" s="17"/>
      <c r="L47" s="17"/>
      <c r="M47" s="17"/>
    </row>
    <row r="48" spans="2:16" x14ac:dyDescent="0.25">
      <c r="C48" s="61"/>
      <c r="D48" s="17"/>
      <c r="E48" s="61"/>
      <c r="F48" s="39"/>
      <c r="G48" s="17"/>
      <c r="H48" s="17"/>
      <c r="I48" s="17"/>
      <c r="J48" s="17"/>
      <c r="K48" s="17"/>
      <c r="L48" s="17"/>
      <c r="M48" s="17"/>
    </row>
    <row r="49" spans="3:13" x14ac:dyDescent="0.25">
      <c r="C49" s="61"/>
      <c r="D49" s="17"/>
      <c r="E49" s="61"/>
      <c r="F49" s="39"/>
      <c r="G49" s="17"/>
      <c r="H49" s="17"/>
      <c r="I49" s="17"/>
      <c r="J49" s="17"/>
      <c r="K49" s="17"/>
      <c r="L49" s="17"/>
      <c r="M49" s="17"/>
    </row>
    <row r="50" spans="3:13" x14ac:dyDescent="0.25">
      <c r="C50" s="61"/>
      <c r="D50" s="17"/>
      <c r="E50" s="61"/>
      <c r="F50" s="39"/>
      <c r="G50" s="17"/>
      <c r="H50" s="17"/>
      <c r="I50" s="17"/>
      <c r="J50" s="17"/>
      <c r="K50" s="17"/>
      <c r="L50" s="17"/>
      <c r="M50" s="17"/>
    </row>
    <row r="51" spans="3:13" x14ac:dyDescent="0.25">
      <c r="C51" s="66"/>
      <c r="D51" s="29"/>
      <c r="E51" s="61"/>
      <c r="F51" s="39"/>
      <c r="G51" s="17"/>
      <c r="H51" s="17"/>
      <c r="I51" s="17"/>
      <c r="J51" s="17"/>
      <c r="K51" s="17"/>
      <c r="L51" s="17"/>
      <c r="M51" s="17"/>
    </row>
    <row r="52" spans="3:13" x14ac:dyDescent="0.25">
      <c r="C52" s="66"/>
      <c r="D52" s="29"/>
      <c r="E52" s="61"/>
      <c r="F52" s="39"/>
      <c r="G52" s="17"/>
      <c r="H52" s="17"/>
      <c r="I52" s="17"/>
      <c r="J52" s="17"/>
      <c r="K52" s="17"/>
      <c r="L52" s="17"/>
      <c r="M52" s="17"/>
    </row>
    <row r="53" spans="3:13" x14ac:dyDescent="0.25">
      <c r="F53" s="36"/>
      <c r="G53" s="32"/>
      <c r="H53" s="22"/>
    </row>
  </sheetData>
  <mergeCells count="42">
    <mergeCell ref="C45:D45"/>
    <mergeCell ref="C44:D44"/>
    <mergeCell ref="E44:F44"/>
    <mergeCell ref="C3:F4"/>
    <mergeCell ref="M3:P4"/>
    <mergeCell ref="H3:H4"/>
    <mergeCell ref="J11:K11"/>
    <mergeCell ref="J10:K10"/>
    <mergeCell ref="J19:K19"/>
    <mergeCell ref="J21:K21"/>
    <mergeCell ref="J9:K9"/>
    <mergeCell ref="J27:K27"/>
    <mergeCell ref="J28:K28"/>
    <mergeCell ref="J29:K29"/>
    <mergeCell ref="J22:K22"/>
    <mergeCell ref="J23:K23"/>
    <mergeCell ref="C1:P1"/>
    <mergeCell ref="C2:D2"/>
    <mergeCell ref="E2:P2"/>
    <mergeCell ref="J5:K5"/>
    <mergeCell ref="J8:K8"/>
    <mergeCell ref="B6:B17"/>
    <mergeCell ref="J17:K17"/>
    <mergeCell ref="J12:K12"/>
    <mergeCell ref="J15:K15"/>
    <mergeCell ref="J24:K24"/>
    <mergeCell ref="J25:K25"/>
    <mergeCell ref="J26:K26"/>
    <mergeCell ref="J30:K30"/>
    <mergeCell ref="J31:K31"/>
    <mergeCell ref="J32:K32"/>
    <mergeCell ref="J33:K33"/>
    <mergeCell ref="J34:K34"/>
    <mergeCell ref="J40:K40"/>
    <mergeCell ref="J41:K41"/>
    <mergeCell ref="J42:K42"/>
    <mergeCell ref="J43:K43"/>
    <mergeCell ref="J35:K35"/>
    <mergeCell ref="J36:K36"/>
    <mergeCell ref="J37:K37"/>
    <mergeCell ref="J38:K38"/>
    <mergeCell ref="J39:K39"/>
  </mergeCells>
  <pageMargins left="0.7" right="0.7" top="0.75" bottom="0.75" header="0.3" footer="0.3"/>
  <pageSetup paperSize="5" scale="50"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56"/>
  <sheetViews>
    <sheetView topLeftCell="A32" zoomScaleNormal="100" workbookViewId="0">
      <selection activeCell="C48" sqref="C48:D48"/>
    </sheetView>
  </sheetViews>
  <sheetFormatPr baseColWidth="10" defaultColWidth="11.42578125" defaultRowHeight="16.5" x14ac:dyDescent="0.3"/>
  <cols>
    <col min="1" max="2" width="4.7109375" style="20" customWidth="1"/>
    <col min="3" max="3" width="8.28515625" style="31" customWidth="1"/>
    <col min="4" max="4" width="60.7109375" style="21" customWidth="1"/>
    <col min="5" max="5" width="15.7109375" style="31" customWidth="1"/>
    <col min="6" max="6" width="15.7109375" style="37" customWidth="1"/>
    <col min="7" max="7" width="2.7109375" style="20" customWidth="1"/>
    <col min="8" max="8" width="15.7109375" style="20" customWidth="1"/>
    <col min="9" max="9" width="2.7109375" style="20" customWidth="1"/>
    <col min="10" max="10" width="15.7109375" style="20" customWidth="1"/>
    <col min="11" max="11" width="2.7109375" style="20" customWidth="1"/>
    <col min="12" max="15" width="15.7109375" style="20" customWidth="1"/>
    <col min="16" max="16384" width="11.42578125" style="20"/>
  </cols>
  <sheetData>
    <row r="1" spans="2:16" s="26" customFormat="1" ht="30" customHeight="1" x14ac:dyDescent="0.25">
      <c r="B1" s="17"/>
      <c r="C1" s="215" t="s">
        <v>66</v>
      </c>
      <c r="D1" s="216"/>
      <c r="E1" s="216"/>
      <c r="F1" s="216"/>
      <c r="G1" s="216"/>
      <c r="H1" s="216"/>
      <c r="I1" s="216"/>
      <c r="J1" s="216"/>
      <c r="K1" s="216"/>
      <c r="L1" s="216"/>
      <c r="M1" s="216"/>
      <c r="N1" s="216"/>
      <c r="O1" s="217"/>
    </row>
    <row r="2" spans="2:16" s="17" customFormat="1" ht="110.1" customHeight="1" thickBot="1" x14ac:dyDescent="0.3">
      <c r="C2" s="218"/>
      <c r="D2" s="219"/>
      <c r="E2" s="220"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220"/>
      <c r="G2" s="220"/>
      <c r="H2" s="220"/>
      <c r="I2" s="220"/>
      <c r="J2" s="220"/>
      <c r="K2" s="220"/>
      <c r="L2" s="220"/>
      <c r="M2" s="220"/>
      <c r="N2" s="220"/>
      <c r="O2" s="221"/>
    </row>
    <row r="3" spans="2:16" s="17" customFormat="1" ht="30" customHeight="1" x14ac:dyDescent="0.3">
      <c r="C3" s="215" t="s">
        <v>1</v>
      </c>
      <c r="D3" s="216"/>
      <c r="E3" s="216"/>
      <c r="F3" s="217"/>
      <c r="G3" s="18"/>
      <c r="H3" s="295" t="s">
        <v>10</v>
      </c>
      <c r="I3" s="40"/>
      <c r="J3" s="295" t="s">
        <v>67</v>
      </c>
      <c r="K3" s="18"/>
      <c r="L3" s="271" t="s">
        <v>68</v>
      </c>
      <c r="M3" s="272"/>
      <c r="N3" s="272"/>
      <c r="O3" s="273"/>
    </row>
    <row r="4" spans="2:16" s="17" customFormat="1" ht="30" customHeight="1" x14ac:dyDescent="0.3">
      <c r="C4" s="232"/>
      <c r="D4" s="233"/>
      <c r="E4" s="233"/>
      <c r="F4" s="234"/>
      <c r="G4" s="18"/>
      <c r="H4" s="296"/>
      <c r="I4" s="40"/>
      <c r="J4" s="296">
        <v>1.0508</v>
      </c>
      <c r="K4" s="18"/>
      <c r="L4" s="274"/>
      <c r="M4" s="275"/>
      <c r="N4" s="275"/>
      <c r="O4" s="276"/>
    </row>
    <row r="5" spans="2:16" s="34" customFormat="1" ht="30" customHeight="1" thickBot="1" x14ac:dyDescent="0.35">
      <c r="B5" s="19"/>
      <c r="C5" s="169" t="s">
        <v>11</v>
      </c>
      <c r="D5" s="55" t="s">
        <v>12</v>
      </c>
      <c r="E5" s="55" t="s">
        <v>13</v>
      </c>
      <c r="F5" s="170" t="s">
        <v>14</v>
      </c>
      <c r="H5" s="107" t="s">
        <v>16</v>
      </c>
      <c r="I5" s="40"/>
      <c r="J5" s="107" t="s">
        <v>16</v>
      </c>
      <c r="L5" s="113" t="s">
        <v>16</v>
      </c>
      <c r="M5" s="72" t="s">
        <v>19</v>
      </c>
      <c r="N5" s="72" t="s">
        <v>20</v>
      </c>
      <c r="O5" s="114" t="s">
        <v>21</v>
      </c>
      <c r="P5" s="34" t="s">
        <v>22</v>
      </c>
    </row>
    <row r="6" spans="2:16" s="34" customFormat="1" ht="30" customHeight="1" x14ac:dyDescent="0.3">
      <c r="B6" s="252" t="s">
        <v>24</v>
      </c>
      <c r="C6" s="198"/>
      <c r="D6" s="69" t="str">
        <f>'ANEXO 1 - COTIZACIONES'!D6</f>
        <v>NORTE DE SANTANDER</v>
      </c>
      <c r="E6" s="8"/>
      <c r="F6" s="131"/>
      <c r="H6" s="107"/>
      <c r="I6" s="40"/>
      <c r="J6" s="107"/>
      <c r="L6" s="144"/>
      <c r="M6" s="154"/>
      <c r="N6" s="154"/>
      <c r="O6" s="145"/>
    </row>
    <row r="7" spans="2:16" s="34" customFormat="1" ht="30" customHeight="1" x14ac:dyDescent="0.3">
      <c r="B7" s="253"/>
      <c r="C7" s="198"/>
      <c r="D7" s="69" t="str">
        <f>'ANEXO 1 - COTIZACIONES'!D7</f>
        <v>CÚCUTA SEDE PRINCIPAL</v>
      </c>
      <c r="E7" s="8"/>
      <c r="F7" s="131"/>
      <c r="H7" s="107"/>
      <c r="I7" s="40"/>
      <c r="J7" s="107"/>
      <c r="L7" s="144"/>
      <c r="M7" s="154"/>
      <c r="N7" s="154"/>
      <c r="O7" s="145"/>
    </row>
    <row r="8" spans="2:16" s="34" customFormat="1" ht="30" customHeight="1" x14ac:dyDescent="0.25">
      <c r="B8" s="253"/>
      <c r="C8" s="156">
        <f>'ANEXO 1 - COTIZACIONES'!C8</f>
        <v>10</v>
      </c>
      <c r="D8" s="25" t="str">
        <f>'ANEXO 1 - COTIZACIONES'!D8</f>
        <v>Mantenimiento del Sistema de suministro agua potable</v>
      </c>
      <c r="E8" s="156" t="str">
        <f>'ANEXO 1 - COTIZACIONES'!E8</f>
        <v>GL</v>
      </c>
      <c r="F8" s="129">
        <f>'ANEXO 1 - COTIZACIONES'!F8</f>
        <v>1</v>
      </c>
      <c r="H8" s="138">
        <f>+'ANEXO 1 - COTIZACIONES'!U8</f>
        <v>10485667</v>
      </c>
      <c r="I8" s="35"/>
      <c r="J8" s="138">
        <f>+'ANEXO 2 - HISTORICOS'!M8</f>
        <v>3734940</v>
      </c>
      <c r="K8" s="35"/>
      <c r="L8" s="115">
        <f t="shared" ref="L8:L41" si="0">ROUND(IF(J8=0, H8, AVERAGE(H8, J8)),0)</f>
        <v>7110304</v>
      </c>
      <c r="M8" s="3">
        <f t="shared" ref="M8:M41" si="1">ROUND(L8*19%,0)</f>
        <v>1350958</v>
      </c>
      <c r="N8" s="3">
        <f t="shared" ref="N8:N41" si="2">+M8+L8</f>
        <v>8461262</v>
      </c>
      <c r="O8" s="7">
        <f t="shared" ref="O8:O41" si="3">+N8*F8</f>
        <v>8461262</v>
      </c>
    </row>
    <row r="9" spans="2:16" s="34" customFormat="1" ht="30" customHeight="1" x14ac:dyDescent="0.25">
      <c r="B9" s="253"/>
      <c r="C9" s="156">
        <f>'ANEXO 1 - COTIZACIONES'!C9</f>
        <v>11</v>
      </c>
      <c r="D9" s="25" t="str">
        <f>'ANEXO 1 - COTIZACIONES'!D9</f>
        <v xml:space="preserve">Mantenimiento del Sistema de red de desagües: </v>
      </c>
      <c r="E9" s="156" t="str">
        <f>'ANEXO 1 - COTIZACIONES'!E9</f>
        <v>GL</v>
      </c>
      <c r="F9" s="129">
        <f>'ANEXO 1 - COTIZACIONES'!F9</f>
        <v>1</v>
      </c>
      <c r="H9" s="138">
        <f>+'ANEXO 1 - COTIZACIONES'!U9</f>
        <v>14107667</v>
      </c>
      <c r="I9" s="35"/>
      <c r="J9" s="138">
        <f>+'ANEXO 2 - HISTORICOS'!M9</f>
        <v>4932607</v>
      </c>
      <c r="K9" s="35"/>
      <c r="L9" s="115">
        <f t="shared" si="0"/>
        <v>9520137</v>
      </c>
      <c r="M9" s="3">
        <f t="shared" si="1"/>
        <v>1808826</v>
      </c>
      <c r="N9" s="3">
        <f t="shared" si="2"/>
        <v>11328963</v>
      </c>
      <c r="O9" s="7">
        <f t="shared" si="3"/>
        <v>11328963</v>
      </c>
    </row>
    <row r="10" spans="2:16" s="34" customFormat="1" ht="30" customHeight="1" x14ac:dyDescent="0.25">
      <c r="B10" s="253"/>
      <c r="C10" s="156">
        <f>'ANEXO 1 - COTIZACIONES'!C10</f>
        <v>12</v>
      </c>
      <c r="D10" s="25" t="str">
        <f>'ANEXO 1 - COTIZACIONES'!D10</f>
        <v xml:space="preserve">Mantenimiento del Sistema de planta de tratamiento </v>
      </c>
      <c r="E10" s="156" t="str">
        <f>'ANEXO 1 - COTIZACIONES'!E10</f>
        <v>GL</v>
      </c>
      <c r="F10" s="129">
        <f>'ANEXO 1 - COTIZACIONES'!F10</f>
        <v>1</v>
      </c>
      <c r="H10" s="138">
        <f>+'ANEXO 1 - COTIZACIONES'!U10</f>
        <v>23788334</v>
      </c>
      <c r="I10" s="35"/>
      <c r="J10" s="138">
        <f>+'ANEXO 2 - HISTORICOS'!M10</f>
        <v>6454556</v>
      </c>
      <c r="K10" s="35"/>
      <c r="L10" s="115">
        <f t="shared" si="0"/>
        <v>15121445</v>
      </c>
      <c r="M10" s="3">
        <f t="shared" si="1"/>
        <v>2873075</v>
      </c>
      <c r="N10" s="3">
        <f t="shared" si="2"/>
        <v>17994520</v>
      </c>
      <c r="O10" s="7">
        <f t="shared" si="3"/>
        <v>17994520</v>
      </c>
    </row>
    <row r="11" spans="2:16" s="34" customFormat="1" ht="30" customHeight="1" x14ac:dyDescent="0.25">
      <c r="B11" s="253"/>
      <c r="C11" s="156">
        <f>'ANEXO 1 - COTIZACIONES'!C11</f>
        <v>13</v>
      </c>
      <c r="D11" s="25" t="str">
        <f>'ANEXO 1 - COTIZACIONES'!D11</f>
        <v>Mantenimiento del sistema de abastecimiento de agua tratada</v>
      </c>
      <c r="E11" s="156" t="str">
        <f>'ANEXO 1 - COTIZACIONES'!E11</f>
        <v>GL</v>
      </c>
      <c r="F11" s="129">
        <f>'ANEXO 1 - COTIZACIONES'!F11</f>
        <v>1</v>
      </c>
      <c r="H11" s="138">
        <f>+'ANEXO 1 - COTIZACIONES'!U11</f>
        <v>9440000</v>
      </c>
      <c r="I11" s="35"/>
      <c r="J11" s="138">
        <f>+'ANEXO 2 - HISTORICOS'!M11</f>
        <v>0</v>
      </c>
      <c r="K11" s="35"/>
      <c r="L11" s="115">
        <f t="shared" si="0"/>
        <v>9440000</v>
      </c>
      <c r="M11" s="3">
        <f t="shared" si="1"/>
        <v>1793600</v>
      </c>
      <c r="N11" s="3">
        <f t="shared" si="2"/>
        <v>11233600</v>
      </c>
      <c r="O11" s="7">
        <f t="shared" si="3"/>
        <v>11233600</v>
      </c>
    </row>
    <row r="12" spans="2:16" s="34" customFormat="1" ht="30" customHeight="1" x14ac:dyDescent="0.25">
      <c r="B12" s="253"/>
      <c r="C12" s="156">
        <f>'ANEXO 1 - COTIZACIONES'!C12</f>
        <v>14</v>
      </c>
      <c r="D12" s="25" t="str">
        <f>'ANEXO 1 - COTIZACIONES'!D12</f>
        <v xml:space="preserve">Mantenimiento del Sistema de red contra incendio </v>
      </c>
      <c r="E12" s="156" t="str">
        <f>'ANEXO 1 - COTIZACIONES'!E12</f>
        <v>GL</v>
      </c>
      <c r="F12" s="129">
        <f>'ANEXO 1 - COTIZACIONES'!F12</f>
        <v>1</v>
      </c>
      <c r="H12" s="138">
        <f>+'ANEXO 1 - COTIZACIONES'!U12</f>
        <v>18531667</v>
      </c>
      <c r="I12" s="35"/>
      <c r="J12" s="138">
        <f>+'ANEXO 2 - HISTORICOS'!M12</f>
        <v>6319871</v>
      </c>
      <c r="K12" s="35"/>
      <c r="L12" s="115">
        <f t="shared" si="0"/>
        <v>12425769</v>
      </c>
      <c r="M12" s="3">
        <f t="shared" si="1"/>
        <v>2360896</v>
      </c>
      <c r="N12" s="3">
        <f t="shared" si="2"/>
        <v>14786665</v>
      </c>
      <c r="O12" s="7">
        <f t="shared" si="3"/>
        <v>14786665</v>
      </c>
    </row>
    <row r="13" spans="2:16" s="34" customFormat="1" ht="30" customHeight="1" x14ac:dyDescent="0.3">
      <c r="B13" s="253"/>
      <c r="C13" s="198"/>
      <c r="D13" s="69" t="str">
        <f>'ANEXO 1 - COTIZACIONES'!D13</f>
        <v>ARAUCA</v>
      </c>
      <c r="E13" s="8"/>
      <c r="F13" s="131"/>
      <c r="H13" s="107"/>
      <c r="I13" s="40"/>
      <c r="J13" s="107"/>
      <c r="L13" s="144"/>
      <c r="M13" s="154"/>
      <c r="N13" s="154"/>
      <c r="O13" s="145"/>
    </row>
    <row r="14" spans="2:16" s="34" customFormat="1" ht="30" customHeight="1" x14ac:dyDescent="0.3">
      <c r="B14" s="253"/>
      <c r="C14" s="198"/>
      <c r="D14" s="69" t="str">
        <f>'ANEXO 1 - COTIZACIONES'!D14</f>
        <v>ARAUCA SEDE PRINCIPAL</v>
      </c>
      <c r="E14" s="8"/>
      <c r="F14" s="131"/>
      <c r="H14" s="107"/>
      <c r="I14" s="40"/>
      <c r="J14" s="107"/>
      <c r="L14" s="144"/>
      <c r="M14" s="154"/>
      <c r="N14" s="154"/>
      <c r="O14" s="145"/>
    </row>
    <row r="15" spans="2:16" s="34" customFormat="1" ht="30" customHeight="1" x14ac:dyDescent="0.25">
      <c r="B15" s="253"/>
      <c r="C15" s="1">
        <f>'ANEXO 1 - COTIZACIONES'!C15</f>
        <v>16</v>
      </c>
      <c r="D15" s="89" t="str">
        <f>'ANEXO 1 - COTIZACIONES'!D15</f>
        <v>Mantenimiento general de (2) bombas centrífugas de 3.5 HP, 220V-440V, 60 Hz</v>
      </c>
      <c r="E15" s="1" t="str">
        <f>'ANEXO 1 - COTIZACIONES'!E15</f>
        <v>UND</v>
      </c>
      <c r="F15" s="97">
        <f>'ANEXO 1 - COTIZACIONES'!F15</f>
        <v>2</v>
      </c>
      <c r="H15" s="138">
        <f>+'ANEXO 1 - COTIZACIONES'!U15</f>
        <v>3775000</v>
      </c>
      <c r="I15" s="35"/>
      <c r="J15" s="138">
        <f>+'ANEXO 2 - HISTORICOS'!M15</f>
        <v>1295055</v>
      </c>
      <c r="K15" s="35"/>
      <c r="L15" s="115">
        <f t="shared" si="0"/>
        <v>2535028</v>
      </c>
      <c r="M15" s="3">
        <f t="shared" si="1"/>
        <v>481655</v>
      </c>
      <c r="N15" s="3">
        <f t="shared" si="2"/>
        <v>3016683</v>
      </c>
      <c r="O15" s="7">
        <f t="shared" si="3"/>
        <v>6033366</v>
      </c>
    </row>
    <row r="16" spans="2:16" s="34" customFormat="1" ht="30" customHeight="1" x14ac:dyDescent="0.3">
      <c r="B16" s="253"/>
      <c r="C16" s="198"/>
      <c r="D16" s="69" t="str">
        <f>'ANEXO 1 - COTIZACIONES'!D16</f>
        <v>ARAUCA SEDE FORTALEZA</v>
      </c>
      <c r="E16" s="8"/>
      <c r="F16" s="131"/>
      <c r="H16" s="107"/>
      <c r="I16" s="40"/>
      <c r="J16" s="107"/>
      <c r="L16" s="144"/>
      <c r="M16" s="154"/>
      <c r="N16" s="154"/>
      <c r="O16" s="145"/>
    </row>
    <row r="17" spans="2:15" s="34" customFormat="1" ht="30" customHeight="1" thickBot="1" x14ac:dyDescent="0.3">
      <c r="B17" s="254"/>
      <c r="C17" s="91">
        <f>'ANEXO 1 - COTIZACIONES'!C17</f>
        <v>17</v>
      </c>
      <c r="D17" s="90" t="str">
        <f>'ANEXO 1 - COTIZACIONES'!D17</f>
        <v xml:space="preserve">Mantenimiento general de una (1) bomba centrífuga de 3.5 HP, 220V-440V, 60 Hz </v>
      </c>
      <c r="E17" s="91" t="str">
        <f>'ANEXO 1 - COTIZACIONES'!E17</f>
        <v>UND</v>
      </c>
      <c r="F17" s="98">
        <f>'ANEXO 1 - COTIZACIONES'!F17</f>
        <v>1</v>
      </c>
      <c r="H17" s="162">
        <f>+'ANEXO 1 - COTIZACIONES'!U17</f>
        <v>3775000</v>
      </c>
      <c r="I17" s="35"/>
      <c r="J17" s="162">
        <f>+'ANEXO 2 - HISTORICOS'!M17</f>
        <v>1450462</v>
      </c>
      <c r="K17" s="35"/>
      <c r="L17" s="157">
        <f t="shared" si="0"/>
        <v>2612731</v>
      </c>
      <c r="M17" s="4">
        <f t="shared" si="1"/>
        <v>496419</v>
      </c>
      <c r="N17" s="4">
        <f t="shared" si="2"/>
        <v>3109150</v>
      </c>
      <c r="O17" s="5">
        <f t="shared" si="3"/>
        <v>3109150</v>
      </c>
    </row>
    <row r="18" spans="2:15" s="34" customFormat="1" ht="30" customHeight="1" thickBot="1" x14ac:dyDescent="0.35">
      <c r="B18" s="19"/>
      <c r="C18" s="193"/>
      <c r="D18" s="102" t="str">
        <f>'ANEXO 1 - COTIZACIONES'!D18</f>
        <v xml:space="preserve"> VALOR TOTAL MANTENIMIENTO</v>
      </c>
      <c r="E18" s="11"/>
      <c r="F18" s="103"/>
      <c r="H18" s="165"/>
      <c r="I18" s="40"/>
      <c r="J18" s="165"/>
      <c r="L18" s="166"/>
      <c r="M18" s="167"/>
      <c r="N18" s="167"/>
      <c r="O18" s="182">
        <f>SUM(O6:O17)</f>
        <v>72947526</v>
      </c>
    </row>
    <row r="19" spans="2:15" s="34" customFormat="1" ht="30" customHeight="1" thickBot="1" x14ac:dyDescent="0.3">
      <c r="B19" s="19"/>
      <c r="C19" s="297"/>
      <c r="D19" s="297"/>
      <c r="E19" s="297"/>
      <c r="F19" s="297"/>
      <c r="H19" s="38"/>
      <c r="I19" s="35"/>
      <c r="J19" s="38"/>
      <c r="K19" s="35"/>
      <c r="L19" s="16"/>
      <c r="M19" s="16"/>
      <c r="N19" s="16"/>
      <c r="O19" s="16"/>
    </row>
    <row r="20" spans="2:15" s="34" customFormat="1" ht="30" customHeight="1" thickBot="1" x14ac:dyDescent="0.35">
      <c r="B20" s="19"/>
      <c r="C20" s="193"/>
      <c r="D20" s="214" t="str">
        <f>'ANEXO 1 - COTIZACIONES'!D20</f>
        <v>BOLSA FIJA DE POSIBLES REPUESTOS A SUMINISTRAR</v>
      </c>
      <c r="E20" s="11"/>
      <c r="F20" s="103"/>
      <c r="H20" s="123"/>
      <c r="I20" s="40"/>
      <c r="J20" s="123"/>
      <c r="L20" s="139"/>
      <c r="M20" s="155"/>
      <c r="N20" s="155"/>
      <c r="O20" s="140"/>
    </row>
    <row r="21" spans="2:15" s="34" customFormat="1" ht="30" customHeight="1" x14ac:dyDescent="0.25">
      <c r="B21" s="19"/>
      <c r="C21" s="91">
        <f>'ANEXO 1 - COTIZACIONES'!C21</f>
        <v>1</v>
      </c>
      <c r="D21" s="118" t="str">
        <f>'ANEXO 1 - COTIZACIONES'!D21</f>
        <v>PROGRAMA DE INSPECCIÓN ANUAL COMPLETO DEL SISTEMA CONTRA INCENDIO BAJO NFPA 25. SEDE PRINCIPAL CÚCUTA
Incluye: Ver ficha técnica</v>
      </c>
      <c r="E21" s="151" t="str">
        <f>'ANEXO 1 - COTIZACIONES'!E21</f>
        <v>GL</v>
      </c>
      <c r="F21" s="152">
        <f>'ANEXO 1 - COTIZACIONES'!F21</f>
        <v>1</v>
      </c>
      <c r="H21" s="138">
        <f>+'ANEXO 1 - COTIZACIONES'!U21</f>
        <v>11283334</v>
      </c>
      <c r="I21" s="35"/>
      <c r="J21" s="138">
        <f>+'ANEXO 2 - HISTORICOS'!M21</f>
        <v>0</v>
      </c>
      <c r="K21" s="35"/>
      <c r="L21" s="115">
        <f t="shared" si="0"/>
        <v>11283334</v>
      </c>
      <c r="M21" s="3">
        <f t="shared" si="1"/>
        <v>2143833</v>
      </c>
      <c r="N21" s="3">
        <f t="shared" si="2"/>
        <v>13427167</v>
      </c>
      <c r="O21" s="7">
        <f t="shared" si="3"/>
        <v>13427167</v>
      </c>
    </row>
    <row r="22" spans="2:15" s="34" customFormat="1" ht="30" customHeight="1" x14ac:dyDescent="0.25">
      <c r="B22" s="19"/>
      <c r="C22" s="91">
        <f>'ANEXO 1 - COTIZACIONES'!C22</f>
        <v>2</v>
      </c>
      <c r="D22" s="73" t="str">
        <f>'ANEXO 1 - COTIZACIONES'!D22</f>
        <v>SUMINISTRO E INSTALACIÓN DE MANÓMETRO DE 0 – 300 PSI
Incluye: Ver ficha técnica</v>
      </c>
      <c r="E22" s="126" t="str">
        <f>'ANEXO 1 - COTIZACIONES'!E22</f>
        <v>UND</v>
      </c>
      <c r="F22" s="129">
        <f>'ANEXO 1 - COTIZACIONES'!F22</f>
        <v>1</v>
      </c>
      <c r="H22" s="138">
        <f>+'ANEXO 1 - COTIZACIONES'!U22</f>
        <v>275334</v>
      </c>
      <c r="I22" s="35"/>
      <c r="J22" s="138">
        <f>+'ANEXO 2 - HISTORICOS'!M22</f>
        <v>0</v>
      </c>
      <c r="K22" s="35"/>
      <c r="L22" s="115">
        <f t="shared" si="0"/>
        <v>275334</v>
      </c>
      <c r="M22" s="3">
        <f t="shared" si="1"/>
        <v>52313</v>
      </c>
      <c r="N22" s="3">
        <f t="shared" si="2"/>
        <v>327647</v>
      </c>
      <c r="O22" s="7">
        <f t="shared" si="3"/>
        <v>327647</v>
      </c>
    </row>
    <row r="23" spans="2:15" s="34" customFormat="1" ht="30" customHeight="1" x14ac:dyDescent="0.25">
      <c r="B23" s="19"/>
      <c r="C23" s="91">
        <f>'ANEXO 1 - COTIZACIONES'!C23</f>
        <v>3</v>
      </c>
      <c r="D23" s="73" t="str">
        <f>'ANEXO 1 - COTIZACIONES'!D23</f>
        <v>SUMINISTRO E INSTALACIÓN DE DEMARCACIÓN Y/O SEÑALIZACIÓN
Incluye: Ver ficha técnica</v>
      </c>
      <c r="E23" s="56"/>
      <c r="F23" s="153"/>
      <c r="H23" s="138"/>
      <c r="I23" s="35"/>
      <c r="J23" s="138"/>
      <c r="K23" s="35"/>
      <c r="L23" s="115"/>
      <c r="M23" s="3"/>
      <c r="N23" s="3"/>
      <c r="O23" s="7"/>
    </row>
    <row r="24" spans="2:15" s="34" customFormat="1" ht="30" customHeight="1" x14ac:dyDescent="0.25">
      <c r="B24" s="19"/>
      <c r="C24" s="91">
        <f>'ANEXO 1 - COTIZACIONES'!C24</f>
        <v>3.1</v>
      </c>
      <c r="D24" s="73" t="str">
        <f>'ANEXO 1 - COTIZACIONES'!D24</f>
        <v>SUMINISTRO E INSTALACIÓN DEMARCACIÓN Y/O SEÑALIZACIÓN PARA RISER/ESTACIONES DE CONTROL CON CADENILLA</v>
      </c>
      <c r="E24" s="126" t="str">
        <f>'ANEXO 1 - COTIZACIONES'!E24</f>
        <v>UND</v>
      </c>
      <c r="F24" s="129">
        <f>'ANEXO 1 - COTIZACIONES'!F24</f>
        <v>1</v>
      </c>
      <c r="H24" s="138">
        <f>+'ANEXO 1 - COTIZACIONES'!U24</f>
        <v>132500</v>
      </c>
      <c r="I24" s="35"/>
      <c r="J24" s="138">
        <f>+'ANEXO 2 - HISTORICOS'!M24</f>
        <v>0</v>
      </c>
      <c r="K24" s="35"/>
      <c r="L24" s="115">
        <f t="shared" si="0"/>
        <v>132500</v>
      </c>
      <c r="M24" s="3">
        <f t="shared" si="1"/>
        <v>25175</v>
      </c>
      <c r="N24" s="3">
        <f t="shared" si="2"/>
        <v>157675</v>
      </c>
      <c r="O24" s="7">
        <f t="shared" si="3"/>
        <v>157675</v>
      </c>
    </row>
    <row r="25" spans="2:15" s="34" customFormat="1" ht="30" customHeight="1" x14ac:dyDescent="0.25">
      <c r="B25" s="19"/>
      <c r="C25" s="91">
        <f>'ANEXO 1 - COTIZACIONES'!C25</f>
        <v>3.2</v>
      </c>
      <c r="D25" s="73" t="str">
        <f>'ANEXO 1 - COTIZACIONES'!D25</f>
        <v>SUMINISTRO E INSTALACIÓN DEMARCACIÓN Y/O SEÑALIZACIÓN EN PARED PARA IDENTIFICACIÓN RISERS</v>
      </c>
      <c r="E25" s="126" t="str">
        <f>'ANEXO 1 - COTIZACIONES'!E25</f>
        <v>UND</v>
      </c>
      <c r="F25" s="129">
        <f>'ANEXO 1 - COTIZACIONES'!F25</f>
        <v>1</v>
      </c>
      <c r="H25" s="138">
        <f>+'ANEXO 1 - COTIZACIONES'!U25</f>
        <v>130000</v>
      </c>
      <c r="I25" s="35"/>
      <c r="J25" s="138">
        <f>+'ANEXO 2 - HISTORICOS'!M25</f>
        <v>0</v>
      </c>
      <c r="K25" s="35"/>
      <c r="L25" s="115">
        <f t="shared" si="0"/>
        <v>130000</v>
      </c>
      <c r="M25" s="3">
        <f t="shared" si="1"/>
        <v>24700</v>
      </c>
      <c r="N25" s="3">
        <f t="shared" si="2"/>
        <v>154700</v>
      </c>
      <c r="O25" s="7">
        <f t="shared" si="3"/>
        <v>154700</v>
      </c>
    </row>
    <row r="26" spans="2:15" s="34" customFormat="1" ht="30" customHeight="1" x14ac:dyDescent="0.25">
      <c r="B26" s="19"/>
      <c r="C26" s="91">
        <f>'ANEXO 1 - COTIZACIONES'!C26</f>
        <v>3.3</v>
      </c>
      <c r="D26" s="73" t="str">
        <f>'ANEXO 1 - COTIZACIONES'!D26</f>
        <v xml:space="preserve">SUMINISTRO E INSTALACIÓN DEMARCACIÓN Y/O SEÑALIZACIÓN PARA VÁLVULAS ANGULARES DE 2 1/2” </v>
      </c>
      <c r="E26" s="126" t="str">
        <f>'ANEXO 1 - COTIZACIONES'!E26</f>
        <v>UND</v>
      </c>
      <c r="F26" s="129">
        <f>'ANEXO 1 - COTIZACIONES'!F26</f>
        <v>1</v>
      </c>
      <c r="H26" s="138">
        <f>+'ANEXO 1 - COTIZACIONES'!U26</f>
        <v>122567</v>
      </c>
      <c r="I26" s="35"/>
      <c r="J26" s="138">
        <f>+'ANEXO 2 - HISTORICOS'!M26</f>
        <v>0</v>
      </c>
      <c r="K26" s="35"/>
      <c r="L26" s="115">
        <f t="shared" si="0"/>
        <v>122567</v>
      </c>
      <c r="M26" s="3">
        <f t="shared" si="1"/>
        <v>23288</v>
      </c>
      <c r="N26" s="3">
        <f t="shared" si="2"/>
        <v>145855</v>
      </c>
      <c r="O26" s="7">
        <f t="shared" si="3"/>
        <v>145855</v>
      </c>
    </row>
    <row r="27" spans="2:15" s="34" customFormat="1" ht="30" customHeight="1" x14ac:dyDescent="0.25">
      <c r="B27" s="19"/>
      <c r="C27" s="91">
        <f>'ANEXO 1 - COTIZACIONES'!C27</f>
        <v>3.4</v>
      </c>
      <c r="D27" s="73" t="str">
        <f>'ANEXO 1 - COTIZACIONES'!D27</f>
        <v>SUMINISTRO E INSTALACIÓN DEMARCACIÓN Y/O SEÑALIZACIÓN PARA CUARTO DE BOMBAS DE RCI/ CABEZAL/ SIAMESAS</v>
      </c>
      <c r="E27" s="126" t="str">
        <f>'ANEXO 1 - COTIZACIONES'!E27</f>
        <v>UND</v>
      </c>
      <c r="F27" s="129">
        <f>'ANEXO 1 - COTIZACIONES'!F27</f>
        <v>1</v>
      </c>
      <c r="H27" s="138">
        <f>+'ANEXO 1 - COTIZACIONES'!U27</f>
        <v>132567</v>
      </c>
      <c r="I27" s="35"/>
      <c r="J27" s="138">
        <f>+'ANEXO 2 - HISTORICOS'!M27</f>
        <v>0</v>
      </c>
      <c r="K27" s="35"/>
      <c r="L27" s="115">
        <f t="shared" si="0"/>
        <v>132567</v>
      </c>
      <c r="M27" s="3">
        <f t="shared" si="1"/>
        <v>25188</v>
      </c>
      <c r="N27" s="3">
        <f t="shared" si="2"/>
        <v>157755</v>
      </c>
      <c r="O27" s="7">
        <f t="shared" si="3"/>
        <v>157755</v>
      </c>
    </row>
    <row r="28" spans="2:15" s="34" customFormat="1" ht="30" customHeight="1" x14ac:dyDescent="0.25">
      <c r="B28" s="19"/>
      <c r="C28" s="91">
        <f>'ANEXO 1 - COTIZACIONES'!C28</f>
        <v>4</v>
      </c>
      <c r="D28" s="73" t="str">
        <f>'ANEXO 1 - COTIZACIONES'!D28</f>
        <v>ROCIADORES PARA STOCK SEGÚN REQUERIMIENTO NFPA 25</v>
      </c>
      <c r="E28" s="56"/>
      <c r="F28" s="153"/>
      <c r="H28" s="138"/>
      <c r="I28" s="35"/>
      <c r="J28" s="138"/>
      <c r="K28" s="35"/>
      <c r="L28" s="115"/>
      <c r="M28" s="3"/>
      <c r="N28" s="3"/>
      <c r="O28" s="7"/>
    </row>
    <row r="29" spans="2:15" s="34" customFormat="1" ht="30" customHeight="1" x14ac:dyDescent="0.25">
      <c r="B29" s="19"/>
      <c r="C29" s="91">
        <f>'ANEXO 1 - COTIZACIONES'!C29</f>
        <v>4.0999999999999996</v>
      </c>
      <c r="D29" s="73" t="str">
        <f>'ANEXO 1 - COTIZACIONES'!D29</f>
        <v>Suministro de rociadores tipo Sidewall certificado respuesta rápida, factor K: 5,6, 155 °F, para reserva</v>
      </c>
      <c r="E29" s="126" t="str">
        <f>'ANEXO 1 - COTIZACIONES'!E29</f>
        <v>UND</v>
      </c>
      <c r="F29" s="129">
        <f>'ANEXO 1 - COTIZACIONES'!F29</f>
        <v>1</v>
      </c>
      <c r="H29" s="138">
        <f>+'ANEXO 1 - COTIZACIONES'!U29</f>
        <v>165000</v>
      </c>
      <c r="I29" s="35"/>
      <c r="J29" s="138">
        <f>+'ANEXO 2 - HISTORICOS'!M29</f>
        <v>0</v>
      </c>
      <c r="K29" s="35"/>
      <c r="L29" s="115">
        <f t="shared" si="0"/>
        <v>165000</v>
      </c>
      <c r="M29" s="3">
        <f t="shared" si="1"/>
        <v>31350</v>
      </c>
      <c r="N29" s="3">
        <f t="shared" si="2"/>
        <v>196350</v>
      </c>
      <c r="O29" s="7">
        <f t="shared" si="3"/>
        <v>196350</v>
      </c>
    </row>
    <row r="30" spans="2:15" s="34" customFormat="1" ht="30" customHeight="1" x14ac:dyDescent="0.25">
      <c r="B30" s="19"/>
      <c r="C30" s="91">
        <f>'ANEXO 1 - COTIZACIONES'!C30</f>
        <v>4.2</v>
      </c>
      <c r="D30" s="73" t="str">
        <f>'ANEXO 1 - COTIZACIONES'!D30</f>
        <v>Suministro de rociadores tipo up-right certificado respuesta rápida, factor K: 5,6, 155 °F, para reserva</v>
      </c>
      <c r="E30" s="126" t="str">
        <f>'ANEXO 1 - COTIZACIONES'!E30</f>
        <v>UND</v>
      </c>
      <c r="F30" s="129">
        <f>'ANEXO 1 - COTIZACIONES'!F30</f>
        <v>1</v>
      </c>
      <c r="H30" s="138">
        <f>+'ANEXO 1 - COTIZACIONES'!U30</f>
        <v>122500</v>
      </c>
      <c r="I30" s="35"/>
      <c r="J30" s="138">
        <f>+'ANEXO 2 - HISTORICOS'!M30</f>
        <v>0</v>
      </c>
      <c r="K30" s="35"/>
      <c r="L30" s="115">
        <f t="shared" si="0"/>
        <v>122500</v>
      </c>
      <c r="M30" s="3">
        <f t="shared" si="1"/>
        <v>23275</v>
      </c>
      <c r="N30" s="3">
        <f t="shared" si="2"/>
        <v>145775</v>
      </c>
      <c r="O30" s="7">
        <f t="shared" si="3"/>
        <v>145775</v>
      </c>
    </row>
    <row r="31" spans="2:15" s="34" customFormat="1" ht="30" customHeight="1" x14ac:dyDescent="0.25">
      <c r="B31" s="19"/>
      <c r="C31" s="91">
        <f>'ANEXO 1 - COTIZACIONES'!C31</f>
        <v>4.3</v>
      </c>
      <c r="D31" s="73" t="str">
        <f>'ANEXO 1 - COTIZACIONES'!D31</f>
        <v>Suministro de rociadores tipo pendent certificado respuesta rápida, factor K: 5,6, 155 °F, para reserva</v>
      </c>
      <c r="E31" s="126" t="str">
        <f>'ANEXO 1 - COTIZACIONES'!E31</f>
        <v>UND</v>
      </c>
      <c r="F31" s="129">
        <f>'ANEXO 1 - COTIZACIONES'!F31</f>
        <v>1</v>
      </c>
      <c r="H31" s="138">
        <f>+'ANEXO 1 - COTIZACIONES'!U31</f>
        <v>122500</v>
      </c>
      <c r="I31" s="35"/>
      <c r="J31" s="138">
        <f>+'ANEXO 2 - HISTORICOS'!M31</f>
        <v>0</v>
      </c>
      <c r="K31" s="35"/>
      <c r="L31" s="115">
        <f t="shared" si="0"/>
        <v>122500</v>
      </c>
      <c r="M31" s="3">
        <f t="shared" si="1"/>
        <v>23275</v>
      </c>
      <c r="N31" s="3">
        <f t="shared" si="2"/>
        <v>145775</v>
      </c>
      <c r="O31" s="7">
        <f t="shared" si="3"/>
        <v>145775</v>
      </c>
    </row>
    <row r="32" spans="2:15" s="34" customFormat="1" ht="30" customHeight="1" x14ac:dyDescent="0.25">
      <c r="B32" s="19"/>
      <c r="C32" s="91">
        <f>'ANEXO 1 - COTIZACIONES'!C32</f>
        <v>4.4000000000000004</v>
      </c>
      <c r="D32" s="73" t="str">
        <f>'ANEXO 1 - COTIZACIONES'!D32</f>
        <v>Suministro de platos para rociador oculto cara blanca</v>
      </c>
      <c r="E32" s="126" t="str">
        <f>'ANEXO 1 - COTIZACIONES'!E32</f>
        <v>UND</v>
      </c>
      <c r="F32" s="129">
        <f>'ANEXO 1 - COTIZACIONES'!F32</f>
        <v>1</v>
      </c>
      <c r="H32" s="138">
        <f>+'ANEXO 1 - COTIZACIONES'!U32</f>
        <v>122500</v>
      </c>
      <c r="I32" s="35"/>
      <c r="J32" s="138">
        <f>+'ANEXO 2 - HISTORICOS'!M32</f>
        <v>0</v>
      </c>
      <c r="K32" s="35"/>
      <c r="L32" s="115">
        <f t="shared" si="0"/>
        <v>122500</v>
      </c>
      <c r="M32" s="3">
        <f t="shared" si="1"/>
        <v>23275</v>
      </c>
      <c r="N32" s="3">
        <f t="shared" si="2"/>
        <v>145775</v>
      </c>
      <c r="O32" s="7">
        <f t="shared" si="3"/>
        <v>145775</v>
      </c>
    </row>
    <row r="33" spans="2:15" s="34" customFormat="1" ht="30" customHeight="1" x14ac:dyDescent="0.25">
      <c r="B33" s="19"/>
      <c r="C33" s="91">
        <f>'ANEXO 1 - COTIZACIONES'!C33</f>
        <v>4.5</v>
      </c>
      <c r="D33" s="73" t="str">
        <f>'ANEXO 1 - COTIZACIONES'!D33</f>
        <v>Suministro de llave para rociador oculto.</v>
      </c>
      <c r="E33" s="126" t="str">
        <f>'ANEXO 1 - COTIZACIONES'!E33</f>
        <v>UND</v>
      </c>
      <c r="F33" s="129">
        <f>'ANEXO 1 - COTIZACIONES'!F33</f>
        <v>1</v>
      </c>
      <c r="H33" s="138">
        <f>+'ANEXO 1 - COTIZACIONES'!U33</f>
        <v>459834</v>
      </c>
      <c r="I33" s="35"/>
      <c r="J33" s="138">
        <f>+'ANEXO 2 - HISTORICOS'!M33</f>
        <v>0</v>
      </c>
      <c r="K33" s="35"/>
      <c r="L33" s="115">
        <f t="shared" si="0"/>
        <v>459834</v>
      </c>
      <c r="M33" s="3">
        <f t="shared" si="1"/>
        <v>87368</v>
      </c>
      <c r="N33" s="3">
        <f t="shared" si="2"/>
        <v>547202</v>
      </c>
      <c r="O33" s="7">
        <f t="shared" si="3"/>
        <v>547202</v>
      </c>
    </row>
    <row r="34" spans="2:15" s="34" customFormat="1" ht="30" customHeight="1" x14ac:dyDescent="0.25">
      <c r="B34" s="19"/>
      <c r="C34" s="91">
        <f>'ANEXO 1 - COTIZACIONES'!C34</f>
        <v>5</v>
      </c>
      <c r="D34" s="73" t="str">
        <f>'ANEXO 1 - COTIZACIONES'!D34</f>
        <v>SUMINISTRO E INSTALACIÓN DE ESCUDOS PARA ROCIADORES SIDEWALL</v>
      </c>
      <c r="E34" s="126" t="str">
        <f>'ANEXO 1 - COTIZACIONES'!E34</f>
        <v>UND</v>
      </c>
      <c r="F34" s="129">
        <f>'ANEXO 1 - COTIZACIONES'!F34</f>
        <v>1</v>
      </c>
      <c r="H34" s="138">
        <f>+'ANEXO 1 - COTIZACIONES'!U34</f>
        <v>221500</v>
      </c>
      <c r="I34" s="35"/>
      <c r="J34" s="138">
        <f>+'ANEXO 2 - HISTORICOS'!M34</f>
        <v>0</v>
      </c>
      <c r="K34" s="35"/>
      <c r="L34" s="115">
        <f t="shared" si="0"/>
        <v>221500</v>
      </c>
      <c r="M34" s="3">
        <f t="shared" si="1"/>
        <v>42085</v>
      </c>
      <c r="N34" s="3">
        <f t="shared" si="2"/>
        <v>263585</v>
      </c>
      <c r="O34" s="7">
        <f t="shared" si="3"/>
        <v>263585</v>
      </c>
    </row>
    <row r="35" spans="2:15" s="34" customFormat="1" ht="30" customHeight="1" x14ac:dyDescent="0.25">
      <c r="B35" s="19"/>
      <c r="C35" s="91">
        <f>'ANEXO 1 - COTIZACIONES'!C35</f>
        <v>6</v>
      </c>
      <c r="D35" s="73" t="str">
        <f>'ANEXO 1 - COTIZACIONES'!D35</f>
        <v>Reparación de válvula cortina Roscada 206 de 4” Red White</v>
      </c>
      <c r="E35" s="126" t="str">
        <f>'ANEXO 1 - COTIZACIONES'!E35</f>
        <v>UND</v>
      </c>
      <c r="F35" s="129">
        <f>'ANEXO 1 - COTIZACIONES'!F35</f>
        <v>1</v>
      </c>
      <c r="H35" s="138">
        <f>+'ANEXO 1 - COTIZACIONES'!U35</f>
        <v>4176667</v>
      </c>
      <c r="I35" s="35"/>
      <c r="J35" s="138">
        <f>+'ANEXO 2 - HISTORICOS'!M35</f>
        <v>0</v>
      </c>
      <c r="K35" s="35"/>
      <c r="L35" s="115">
        <f t="shared" si="0"/>
        <v>4176667</v>
      </c>
      <c r="M35" s="3">
        <f t="shared" si="1"/>
        <v>793567</v>
      </c>
      <c r="N35" s="3">
        <f t="shared" si="2"/>
        <v>4970234</v>
      </c>
      <c r="O35" s="7">
        <f t="shared" si="3"/>
        <v>4970234</v>
      </c>
    </row>
    <row r="36" spans="2:15" s="34" customFormat="1" ht="30" customHeight="1" x14ac:dyDescent="0.25">
      <c r="B36" s="19"/>
      <c r="C36" s="91">
        <f>'ANEXO 1 - COTIZACIONES'!C36</f>
        <v>7</v>
      </c>
      <c r="D36" s="73" t="str">
        <f>'ANEXO 1 - COTIZACIONES'!D36</f>
        <v>Reparación de válvula cortina Roscada 206 de 3” Red White</v>
      </c>
      <c r="E36" s="126" t="str">
        <f>'ANEXO 1 - COTIZACIONES'!E36</f>
        <v>UND</v>
      </c>
      <c r="F36" s="129">
        <f>'ANEXO 1 - COTIZACIONES'!F36</f>
        <v>1</v>
      </c>
      <c r="H36" s="138">
        <f>+'ANEXO 1 - COTIZACIONES'!U36</f>
        <v>1893334</v>
      </c>
      <c r="I36" s="35"/>
      <c r="J36" s="138">
        <f>+'ANEXO 2 - HISTORICOS'!M36</f>
        <v>0</v>
      </c>
      <c r="K36" s="35"/>
      <c r="L36" s="115">
        <f t="shared" si="0"/>
        <v>1893334</v>
      </c>
      <c r="M36" s="3">
        <f t="shared" si="1"/>
        <v>359733</v>
      </c>
      <c r="N36" s="3">
        <f t="shared" si="2"/>
        <v>2253067</v>
      </c>
      <c r="O36" s="7">
        <f t="shared" si="3"/>
        <v>2253067</v>
      </c>
    </row>
    <row r="37" spans="2:15" s="34" customFormat="1" ht="30" customHeight="1" x14ac:dyDescent="0.25">
      <c r="B37" s="19"/>
      <c r="C37" s="91">
        <f>'ANEXO 1 - COTIZACIONES'!C37</f>
        <v>8</v>
      </c>
      <c r="D37" s="73" t="str">
        <f>'ANEXO 1 - COTIZACIONES'!D37</f>
        <v>Suministro de Brida para Orinal Flexible de 2” Manga Corta</v>
      </c>
      <c r="E37" s="126" t="str">
        <f>'ANEXO 1 - COTIZACIONES'!E37</f>
        <v>UND</v>
      </c>
      <c r="F37" s="129">
        <f>'ANEXO 1 - COTIZACIONES'!F37</f>
        <v>1</v>
      </c>
      <c r="H37" s="138">
        <f>+'ANEXO 1 - COTIZACIONES'!U37</f>
        <v>286167</v>
      </c>
      <c r="I37" s="35"/>
      <c r="J37" s="138">
        <f>+'ANEXO 2 - HISTORICOS'!M37</f>
        <v>0</v>
      </c>
      <c r="K37" s="35"/>
      <c r="L37" s="115">
        <f t="shared" si="0"/>
        <v>286167</v>
      </c>
      <c r="M37" s="3">
        <f t="shared" si="1"/>
        <v>54372</v>
      </c>
      <c r="N37" s="3">
        <f t="shared" si="2"/>
        <v>340539</v>
      </c>
      <c r="O37" s="7">
        <f t="shared" si="3"/>
        <v>340539</v>
      </c>
    </row>
    <row r="38" spans="2:15" s="34" customFormat="1" ht="30" customHeight="1" x14ac:dyDescent="0.25">
      <c r="B38" s="19"/>
      <c r="C38" s="91">
        <f>'ANEXO 1 - COTIZACIONES'!C38</f>
        <v>9</v>
      </c>
      <c r="D38" s="73" t="str">
        <f>'ANEXO 1 - COTIZACIONES'!D38</f>
        <v>Suministro e instalación Válvula desaireadora 1” con válvula de bola de alta Resistencia 1” para sistema RCI</v>
      </c>
      <c r="E38" s="126" t="str">
        <f>'ANEXO 1 - COTIZACIONES'!E38</f>
        <v>UND</v>
      </c>
      <c r="F38" s="129">
        <f>'ANEXO 1 - COTIZACIONES'!F38</f>
        <v>1</v>
      </c>
      <c r="H38" s="138">
        <f>+'ANEXO 1 - COTIZACIONES'!U38</f>
        <v>2686667</v>
      </c>
      <c r="I38" s="35"/>
      <c r="J38" s="138">
        <f>+'ANEXO 2 - HISTORICOS'!M38</f>
        <v>0</v>
      </c>
      <c r="K38" s="35"/>
      <c r="L38" s="115">
        <f t="shared" si="0"/>
        <v>2686667</v>
      </c>
      <c r="M38" s="3">
        <f t="shared" si="1"/>
        <v>510467</v>
      </c>
      <c r="N38" s="3">
        <f t="shared" si="2"/>
        <v>3197134</v>
      </c>
      <c r="O38" s="7">
        <f t="shared" si="3"/>
        <v>3197134</v>
      </c>
    </row>
    <row r="39" spans="2:15" s="34" customFormat="1" ht="30" customHeight="1" x14ac:dyDescent="0.25">
      <c r="B39" s="19"/>
      <c r="C39" s="91">
        <f>'ANEXO 1 - COTIZACIONES'!C39</f>
        <v>10</v>
      </c>
      <c r="D39" s="73" t="str">
        <f>'ANEXO 1 - COTIZACIONES'!D39</f>
        <v>Suministro e instalación válvula angular 2 ½” para montantes sistema RCI</v>
      </c>
      <c r="E39" s="126" t="str">
        <f>'ANEXO 1 - COTIZACIONES'!E39</f>
        <v>UND</v>
      </c>
      <c r="F39" s="129">
        <f>'ANEXO 1 - COTIZACIONES'!F39</f>
        <v>1</v>
      </c>
      <c r="H39" s="138">
        <f>+'ANEXO 1 - COTIZACIONES'!U39</f>
        <v>1501667</v>
      </c>
      <c r="I39" s="35"/>
      <c r="J39" s="138">
        <f>+'ANEXO 2 - HISTORICOS'!M39</f>
        <v>0</v>
      </c>
      <c r="K39" s="35"/>
      <c r="L39" s="115">
        <f t="shared" si="0"/>
        <v>1501667</v>
      </c>
      <c r="M39" s="3">
        <f t="shared" si="1"/>
        <v>285317</v>
      </c>
      <c r="N39" s="3">
        <f t="shared" si="2"/>
        <v>1786984</v>
      </c>
      <c r="O39" s="7">
        <f t="shared" si="3"/>
        <v>1786984</v>
      </c>
    </row>
    <row r="40" spans="2:15" s="34" customFormat="1" ht="30" customHeight="1" x14ac:dyDescent="0.25">
      <c r="B40" s="19"/>
      <c r="C40" s="91">
        <f>'ANEXO 1 - COTIZACIONES'!C40</f>
        <v>11</v>
      </c>
      <c r="D40" s="73" t="str">
        <f>'ANEXO 1 - COTIZACIONES'!D40</f>
        <v>Suministro e Instalación de rociador sistema RCI</v>
      </c>
      <c r="E40" s="126" t="str">
        <f>'ANEXO 1 - COTIZACIONES'!E40</f>
        <v>UND</v>
      </c>
      <c r="F40" s="129">
        <f>'ANEXO 1 - COTIZACIONES'!F40</f>
        <v>1</v>
      </c>
      <c r="H40" s="138">
        <f>+'ANEXO 1 - COTIZACIONES'!U40</f>
        <v>1902500</v>
      </c>
      <c r="I40" s="35"/>
      <c r="J40" s="138">
        <f>+'ANEXO 2 - HISTORICOS'!M40</f>
        <v>0</v>
      </c>
      <c r="K40" s="35"/>
      <c r="L40" s="115">
        <f t="shared" si="0"/>
        <v>1902500</v>
      </c>
      <c r="M40" s="3">
        <f t="shared" si="1"/>
        <v>361475</v>
      </c>
      <c r="N40" s="3">
        <f t="shared" si="2"/>
        <v>2263975</v>
      </c>
      <c r="O40" s="7">
        <f t="shared" si="3"/>
        <v>2263975</v>
      </c>
    </row>
    <row r="41" spans="2:15" s="34" customFormat="1" ht="30" customHeight="1" thickBot="1" x14ac:dyDescent="0.35">
      <c r="B41" s="19"/>
      <c r="C41" s="91">
        <f>'ANEXO 1 - COTIZACIONES'!C41</f>
        <v>12</v>
      </c>
      <c r="D41" s="116" t="str">
        <f>'ANEXO 1 - COTIZACIONES'!D41</f>
        <v>Suministro e instalación de válvula de purga de aire de 1” con válvula de bola de 1” de alta resistencia</v>
      </c>
      <c r="E41" s="132" t="str">
        <f>'ANEXO 1 - COTIZACIONES'!E41</f>
        <v>UND</v>
      </c>
      <c r="F41" s="133">
        <f>'ANEXO 1 - COTIZACIONES'!F41</f>
        <v>1</v>
      </c>
      <c r="G41" s="20"/>
      <c r="H41" s="162">
        <f>+'ANEXO 1 - COTIZACIONES'!U41</f>
        <v>758334</v>
      </c>
      <c r="I41" s="35"/>
      <c r="J41" s="162">
        <f>+'ANEXO 2 - HISTORICOS'!M41</f>
        <v>0</v>
      </c>
      <c r="K41" s="35"/>
      <c r="L41" s="157">
        <f t="shared" si="0"/>
        <v>758334</v>
      </c>
      <c r="M41" s="4">
        <f t="shared" si="1"/>
        <v>144083</v>
      </c>
      <c r="N41" s="4">
        <f t="shared" si="2"/>
        <v>902417</v>
      </c>
      <c r="O41" s="5">
        <f t="shared" si="3"/>
        <v>902417</v>
      </c>
    </row>
    <row r="42" spans="2:15" s="34" customFormat="1" ht="30" customHeight="1" thickBot="1" x14ac:dyDescent="0.35">
      <c r="B42" s="19"/>
      <c r="C42" s="193"/>
      <c r="D42" s="24" t="str">
        <f>'ANEXO 1 - COTIZACIONES'!D42</f>
        <v>VALOR TOTAL POSIBLES REPUESTOS A SUMINISTRAR</v>
      </c>
      <c r="E42" s="11"/>
      <c r="F42" s="103"/>
      <c r="G42" s="20"/>
      <c r="H42" s="164"/>
      <c r="I42" s="35"/>
      <c r="J42" s="164"/>
      <c r="K42" s="35"/>
      <c r="L42" s="160"/>
      <c r="M42" s="161"/>
      <c r="N42" s="161"/>
      <c r="O42" s="182">
        <f>SUM(O21:O41)</f>
        <v>31529611</v>
      </c>
    </row>
    <row r="43" spans="2:15" s="34" customFormat="1" ht="30" customHeight="1" thickBot="1" x14ac:dyDescent="0.35">
      <c r="B43" s="19"/>
      <c r="C43" s="12"/>
      <c r="D43" s="24" t="str">
        <f>'ANEXO 1 - COTIZACIONES'!D43</f>
        <v xml:space="preserve">VALOR TOTAL  MANTENIMIENTO + BOLSA FIJA DE REPUESTOS </v>
      </c>
      <c r="E43" s="13"/>
      <c r="F43" s="150"/>
      <c r="G43" s="20"/>
      <c r="H43" s="163"/>
      <c r="I43" s="35"/>
      <c r="J43" s="163"/>
      <c r="K43" s="35"/>
      <c r="L43" s="158"/>
      <c r="M43" s="159"/>
      <c r="N43" s="159"/>
      <c r="O43" s="182">
        <f>SUM(O18,O42)</f>
        <v>104477137</v>
      </c>
    </row>
    <row r="44" spans="2:15" s="34" customFormat="1" x14ac:dyDescent="0.25">
      <c r="B44" s="19"/>
      <c r="C44" s="14"/>
      <c r="D44" s="15"/>
      <c r="E44" s="14"/>
      <c r="F44" s="33"/>
      <c r="H44" s="38"/>
      <c r="I44" s="35"/>
      <c r="J44" s="38"/>
      <c r="K44" s="35"/>
      <c r="L44" s="16"/>
      <c r="M44" s="16"/>
      <c r="N44" s="16"/>
      <c r="O44" s="16"/>
    </row>
    <row r="45" spans="2:15" x14ac:dyDescent="0.3">
      <c r="C45" s="66" t="s">
        <v>60</v>
      </c>
      <c r="D45" s="29"/>
      <c r="E45" s="61"/>
      <c r="F45" s="39"/>
      <c r="G45" s="17"/>
      <c r="H45" s="17"/>
      <c r="I45" s="17"/>
      <c r="J45" s="17"/>
      <c r="K45" s="17"/>
      <c r="L45" s="17"/>
    </row>
    <row r="46" spans="2:15" ht="39.75" customHeight="1" x14ac:dyDescent="0.3">
      <c r="C46" s="298" t="s">
        <v>69</v>
      </c>
      <c r="D46" s="298"/>
      <c r="E46" s="298"/>
      <c r="F46" s="298"/>
      <c r="G46" s="298"/>
      <c r="H46" s="298"/>
      <c r="I46" s="298"/>
      <c r="J46" s="298"/>
      <c r="K46" s="298"/>
      <c r="L46" s="298"/>
    </row>
    <row r="47" spans="2:15" ht="15" customHeight="1" x14ac:dyDescent="0.3">
      <c r="C47" s="225" t="s">
        <v>81</v>
      </c>
      <c r="D47" s="225"/>
      <c r="E47" s="299"/>
      <c r="F47" s="299"/>
      <c r="G47" s="60"/>
      <c r="H47" s="60"/>
      <c r="I47" s="17"/>
      <c r="J47" s="17"/>
      <c r="K47" s="17"/>
      <c r="L47" s="17"/>
    </row>
    <row r="48" spans="2:15" ht="15" customHeight="1" x14ac:dyDescent="0.3">
      <c r="C48" s="241" t="s">
        <v>83</v>
      </c>
      <c r="D48" s="241"/>
      <c r="E48" s="62"/>
      <c r="F48" s="63"/>
      <c r="G48" s="17"/>
      <c r="H48" s="17"/>
      <c r="I48" s="17"/>
      <c r="J48" s="17"/>
      <c r="K48" s="17"/>
      <c r="L48" s="17"/>
    </row>
    <row r="49" spans="3:12" x14ac:dyDescent="0.3">
      <c r="C49" s="62"/>
      <c r="D49" s="40"/>
      <c r="E49" s="62"/>
      <c r="F49" s="63"/>
      <c r="G49" s="17"/>
      <c r="H49" s="17"/>
      <c r="I49" s="17"/>
      <c r="J49" s="17"/>
      <c r="K49" s="17"/>
      <c r="L49" s="17"/>
    </row>
    <row r="50" spans="3:12" x14ac:dyDescent="0.3">
      <c r="C50" s="62"/>
      <c r="D50" s="40"/>
      <c r="E50" s="62"/>
      <c r="F50" s="63"/>
      <c r="G50" s="17"/>
      <c r="H50" s="17"/>
      <c r="I50" s="17"/>
      <c r="J50" s="17"/>
      <c r="K50" s="17"/>
      <c r="L50" s="17"/>
    </row>
    <row r="51" spans="3:12" x14ac:dyDescent="0.3">
      <c r="C51" s="62"/>
      <c r="D51" s="40"/>
      <c r="E51" s="62"/>
      <c r="F51" s="63"/>
      <c r="G51" s="17"/>
      <c r="H51" s="17"/>
      <c r="I51" s="17"/>
      <c r="J51" s="17"/>
      <c r="K51" s="17"/>
      <c r="L51" s="17"/>
    </row>
    <row r="52" spans="3:12" x14ac:dyDescent="0.3">
      <c r="C52" s="62"/>
      <c r="D52" s="40"/>
      <c r="E52" s="62"/>
      <c r="F52" s="63"/>
      <c r="G52" s="17"/>
      <c r="H52" s="17"/>
      <c r="I52" s="17"/>
      <c r="J52" s="17"/>
      <c r="K52" s="17"/>
      <c r="L52" s="17"/>
    </row>
    <row r="53" spans="3:12" x14ac:dyDescent="0.3">
      <c r="C53" s="62"/>
      <c r="D53" s="40"/>
      <c r="E53" s="62"/>
      <c r="F53" s="63"/>
      <c r="G53" s="17"/>
      <c r="H53" s="17"/>
      <c r="I53" s="17"/>
      <c r="J53" s="17"/>
      <c r="K53" s="17"/>
      <c r="L53" s="17"/>
    </row>
    <row r="54" spans="3:12" x14ac:dyDescent="0.3">
      <c r="C54" s="199"/>
      <c r="D54" s="41"/>
      <c r="E54" s="62"/>
      <c r="F54" s="63"/>
      <c r="G54" s="17"/>
      <c r="H54" s="17"/>
      <c r="I54" s="17"/>
      <c r="J54" s="17"/>
      <c r="K54" s="17"/>
      <c r="L54" s="17"/>
    </row>
    <row r="55" spans="3:12" x14ac:dyDescent="0.3">
      <c r="C55" s="199"/>
      <c r="D55" s="41"/>
      <c r="E55" s="62"/>
      <c r="F55" s="63"/>
      <c r="G55" s="17"/>
      <c r="H55" s="17"/>
      <c r="I55" s="17"/>
      <c r="J55" s="17"/>
      <c r="K55" s="17"/>
      <c r="L55" s="17"/>
    </row>
    <row r="56" spans="3:12" x14ac:dyDescent="0.3">
      <c r="F56" s="64"/>
      <c r="G56" s="21"/>
      <c r="H56" s="22"/>
    </row>
  </sheetData>
  <mergeCells count="13">
    <mergeCell ref="B6:B17"/>
    <mergeCell ref="C19:F19"/>
    <mergeCell ref="C46:L46"/>
    <mergeCell ref="C47:D47"/>
    <mergeCell ref="C48:D48"/>
    <mergeCell ref="E47:F47"/>
    <mergeCell ref="C1:O1"/>
    <mergeCell ref="C2:D2"/>
    <mergeCell ref="E2:O2"/>
    <mergeCell ref="C3:F4"/>
    <mergeCell ref="H3:H4"/>
    <mergeCell ref="L3:O4"/>
    <mergeCell ref="J3:J4"/>
  </mergeCells>
  <pageMargins left="0.7" right="0.7" top="0.75" bottom="0.75" header="0.3" footer="0.3"/>
  <pageSetup paperSize="5" scale="50"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58"/>
  <sheetViews>
    <sheetView tabSelected="1" topLeftCell="A6" zoomScaleNormal="100" workbookViewId="0">
      <selection activeCell="I52" sqref="I52"/>
    </sheetView>
  </sheetViews>
  <sheetFormatPr baseColWidth="10" defaultColWidth="11.42578125" defaultRowHeight="16.5" x14ac:dyDescent="0.3"/>
  <cols>
    <col min="1" max="2" width="4.7109375" style="20" customWidth="1"/>
    <col min="3" max="3" width="8.28515625" style="31" customWidth="1"/>
    <col min="4" max="4" width="60.7109375" style="32" customWidth="1"/>
    <col min="5" max="5" width="15.7109375" style="65" customWidth="1"/>
    <col min="6" max="6" width="15.7109375" style="37" customWidth="1"/>
    <col min="7" max="7" width="2.7109375" style="20" customWidth="1"/>
    <col min="8" max="11" width="15.7109375" style="20" customWidth="1"/>
    <col min="12" max="14" width="11.42578125" style="20"/>
    <col min="15" max="15" width="18.85546875" style="20" bestFit="1" customWidth="1"/>
    <col min="16" max="16" width="11.42578125" style="20"/>
    <col min="17" max="17" width="15.42578125" style="20" bestFit="1" customWidth="1"/>
    <col min="18" max="16384" width="11.42578125" style="20"/>
  </cols>
  <sheetData>
    <row r="1" spans="2:15" s="26" customFormat="1" ht="30" customHeight="1" x14ac:dyDescent="0.25">
      <c r="B1" s="17"/>
      <c r="C1" s="215" t="s">
        <v>70</v>
      </c>
      <c r="D1" s="216"/>
      <c r="E1" s="216"/>
      <c r="F1" s="216"/>
      <c r="G1" s="216"/>
      <c r="H1" s="216"/>
      <c r="I1" s="216"/>
      <c r="J1" s="216"/>
      <c r="K1" s="217"/>
    </row>
    <row r="2" spans="2:15" s="17" customFormat="1" ht="110.1" customHeight="1" thickBot="1" x14ac:dyDescent="0.3">
      <c r="C2" s="218"/>
      <c r="D2" s="219"/>
      <c r="E2" s="220" t="str">
        <f>'ANEXO 1 - COTIZACIONES'!E2</f>
        <v>Prestación del servicio de mantenimiento preventivo, correctivo y predictivo con suministro e instalación de insumos y bolsa de repuestos nuevos y de primera calidad, para el sistema hidráulico, el cual incluye los equipos de presión constante y de bombeo de agua potable, presión de agua tratada, sistema de eyección de aguas lluvias, residuales, equipos RCI red contra incendio y redes de suministro, desagües, aguas lluvias, aguas recuperadas instaladas en las Sedes de la Subdirección Regional de Apoyo Nororiental, Seccionales Santander, Norte de Santander y Arauca de la Fiscalía General de la Nación</v>
      </c>
      <c r="F2" s="220"/>
      <c r="G2" s="220"/>
      <c r="H2" s="220"/>
      <c r="I2" s="220"/>
      <c r="J2" s="220"/>
      <c r="K2" s="221"/>
    </row>
    <row r="3" spans="2:15" s="17" customFormat="1" ht="30" customHeight="1" x14ac:dyDescent="0.25">
      <c r="C3" s="229" t="s">
        <v>1</v>
      </c>
      <c r="D3" s="230"/>
      <c r="E3" s="230"/>
      <c r="F3" s="231"/>
      <c r="G3" s="18"/>
      <c r="H3" s="222" t="s">
        <v>71</v>
      </c>
      <c r="I3" s="223"/>
      <c r="J3" s="223"/>
      <c r="K3" s="224"/>
    </row>
    <row r="4" spans="2:15" s="17" customFormat="1" ht="30" customHeight="1" x14ac:dyDescent="0.25">
      <c r="C4" s="232"/>
      <c r="D4" s="233"/>
      <c r="E4" s="233"/>
      <c r="F4" s="234"/>
      <c r="G4" s="18"/>
      <c r="H4" s="226" t="s">
        <v>16</v>
      </c>
      <c r="I4" s="227" t="s">
        <v>19</v>
      </c>
      <c r="J4" s="227" t="s">
        <v>20</v>
      </c>
      <c r="K4" s="228" t="s">
        <v>21</v>
      </c>
    </row>
    <row r="5" spans="2:15" s="34" customFormat="1" ht="30" customHeight="1" thickBot="1" x14ac:dyDescent="0.3">
      <c r="B5" s="19"/>
      <c r="C5" s="206" t="s">
        <v>11</v>
      </c>
      <c r="D5" s="207" t="s">
        <v>12</v>
      </c>
      <c r="E5" s="207" t="s">
        <v>13</v>
      </c>
      <c r="F5" s="208" t="s">
        <v>14</v>
      </c>
      <c r="H5" s="226"/>
      <c r="I5" s="227"/>
      <c r="J5" s="227"/>
      <c r="K5" s="228"/>
      <c r="L5" s="34" t="s">
        <v>22</v>
      </c>
    </row>
    <row r="6" spans="2:15" s="34" customFormat="1" ht="30" customHeight="1" x14ac:dyDescent="0.25">
      <c r="B6" s="245" t="s">
        <v>24</v>
      </c>
      <c r="C6" s="201"/>
      <c r="D6" s="201" t="str">
        <f>'ANEXO 1 - COTIZACIONES'!D6</f>
        <v>NORTE DE SANTANDER</v>
      </c>
      <c r="E6" s="201"/>
      <c r="F6" s="202"/>
      <c r="H6" s="185"/>
      <c r="I6" s="27"/>
      <c r="J6" s="27"/>
      <c r="K6" s="186"/>
      <c r="O6" s="35"/>
    </row>
    <row r="7" spans="2:15" s="34" customFormat="1" ht="30" customHeight="1" x14ac:dyDescent="0.25">
      <c r="B7" s="246"/>
      <c r="C7" s="69"/>
      <c r="D7" s="69" t="str">
        <f>'ANEXO 1 - COTIZACIONES'!D7</f>
        <v>CÚCUTA SEDE PRINCIPAL</v>
      </c>
      <c r="E7" s="69"/>
      <c r="F7" s="95"/>
      <c r="H7" s="146"/>
      <c r="I7" s="128"/>
      <c r="J7" s="128"/>
      <c r="K7" s="147"/>
      <c r="O7" s="35"/>
    </row>
    <row r="8" spans="2:15" s="34" customFormat="1" ht="30" customHeight="1" x14ac:dyDescent="0.25">
      <c r="B8" s="246"/>
      <c r="C8" s="204">
        <f>'ANEXO 1 - COTIZACIONES'!C8</f>
        <v>10</v>
      </c>
      <c r="D8" s="183" t="str">
        <f>'ANEXO 1 - COTIZACIONES'!D8</f>
        <v>Mantenimiento del Sistema de suministro agua potable</v>
      </c>
      <c r="E8" s="1" t="str">
        <f>'ANEXO 1 - COTIZACIONES'!E8</f>
        <v>GL</v>
      </c>
      <c r="F8" s="97">
        <f>'ANEXO 1 - COTIZACIONES'!F8</f>
        <v>1</v>
      </c>
      <c r="H8" s="115">
        <f>'ANEXO 3 - PROY COSTOS'!L8</f>
        <v>7110304</v>
      </c>
      <c r="I8" s="3">
        <f t="shared" ref="I8:I26" si="0">ROUND(H8*19%,0)</f>
        <v>1350958</v>
      </c>
      <c r="J8" s="3">
        <f t="shared" ref="J8:J26" si="1">+I8+H8</f>
        <v>8461262</v>
      </c>
      <c r="K8" s="7">
        <f t="shared" ref="K8:K26" si="2">+J8*F8</f>
        <v>8461262</v>
      </c>
      <c r="O8" s="35"/>
    </row>
    <row r="9" spans="2:15" s="34" customFormat="1" ht="30" customHeight="1" x14ac:dyDescent="0.25">
      <c r="B9" s="246"/>
      <c r="C9" s="204">
        <f>'ANEXO 1 - COTIZACIONES'!C9</f>
        <v>11</v>
      </c>
      <c r="D9" s="183" t="str">
        <f>'ANEXO 1 - COTIZACIONES'!D9</f>
        <v xml:space="preserve">Mantenimiento del Sistema de red de desagües: </v>
      </c>
      <c r="E9" s="1" t="str">
        <f>'ANEXO 1 - COTIZACIONES'!E9</f>
        <v>GL</v>
      </c>
      <c r="F9" s="97">
        <f>'ANEXO 1 - COTIZACIONES'!F9</f>
        <v>1</v>
      </c>
      <c r="H9" s="115">
        <f>'ANEXO 3 - PROY COSTOS'!L9</f>
        <v>9520137</v>
      </c>
      <c r="I9" s="3">
        <f t="shared" si="0"/>
        <v>1808826</v>
      </c>
      <c r="J9" s="3">
        <f t="shared" si="1"/>
        <v>11328963</v>
      </c>
      <c r="K9" s="7">
        <f t="shared" si="2"/>
        <v>11328963</v>
      </c>
      <c r="O9" s="35"/>
    </row>
    <row r="10" spans="2:15" s="34" customFormat="1" ht="30" customHeight="1" x14ac:dyDescent="0.25">
      <c r="B10" s="246"/>
      <c r="C10" s="204">
        <f>'ANEXO 1 - COTIZACIONES'!C10</f>
        <v>12</v>
      </c>
      <c r="D10" s="183" t="str">
        <f>'ANEXO 1 - COTIZACIONES'!D10</f>
        <v xml:space="preserve">Mantenimiento del Sistema de planta de tratamiento </v>
      </c>
      <c r="E10" s="1" t="str">
        <f>'ANEXO 1 - COTIZACIONES'!E10</f>
        <v>GL</v>
      </c>
      <c r="F10" s="97">
        <f>'ANEXO 1 - COTIZACIONES'!F10</f>
        <v>1</v>
      </c>
      <c r="H10" s="115">
        <f>'ANEXO 3 - PROY COSTOS'!L10</f>
        <v>15121445</v>
      </c>
      <c r="I10" s="3">
        <f t="shared" si="0"/>
        <v>2873075</v>
      </c>
      <c r="J10" s="3">
        <f t="shared" si="1"/>
        <v>17994520</v>
      </c>
      <c r="K10" s="7">
        <f t="shared" si="2"/>
        <v>17994520</v>
      </c>
      <c r="O10" s="35"/>
    </row>
    <row r="11" spans="2:15" s="34" customFormat="1" ht="30" customHeight="1" x14ac:dyDescent="0.25">
      <c r="B11" s="246"/>
      <c r="C11" s="204">
        <f>'ANEXO 1 - COTIZACIONES'!C11</f>
        <v>13</v>
      </c>
      <c r="D11" s="183" t="str">
        <f>'ANEXO 1 - COTIZACIONES'!D11</f>
        <v>Mantenimiento del sistema de abastecimiento de agua tratada</v>
      </c>
      <c r="E11" s="1" t="str">
        <f>'ANEXO 1 - COTIZACIONES'!E11</f>
        <v>GL</v>
      </c>
      <c r="F11" s="97">
        <f>'ANEXO 1 - COTIZACIONES'!F11</f>
        <v>1</v>
      </c>
      <c r="H11" s="115">
        <f>'ANEXO 3 - PROY COSTOS'!L11</f>
        <v>9440000</v>
      </c>
      <c r="I11" s="3">
        <f t="shared" si="0"/>
        <v>1793600</v>
      </c>
      <c r="J11" s="3">
        <f t="shared" si="1"/>
        <v>11233600</v>
      </c>
      <c r="K11" s="7">
        <f t="shared" si="2"/>
        <v>11233600</v>
      </c>
      <c r="O11" s="35"/>
    </row>
    <row r="12" spans="2:15" s="34" customFormat="1" ht="30" customHeight="1" x14ac:dyDescent="0.25">
      <c r="B12" s="246"/>
      <c r="C12" s="204">
        <f>'ANEXO 1 - COTIZACIONES'!C12</f>
        <v>14</v>
      </c>
      <c r="D12" s="183" t="str">
        <f>'ANEXO 1 - COTIZACIONES'!D12</f>
        <v xml:space="preserve">Mantenimiento del Sistema de red contra incendio </v>
      </c>
      <c r="E12" s="1" t="str">
        <f>'ANEXO 1 - COTIZACIONES'!E12</f>
        <v>GL</v>
      </c>
      <c r="F12" s="97">
        <f>'ANEXO 1 - COTIZACIONES'!F12</f>
        <v>1</v>
      </c>
      <c r="H12" s="115">
        <f>'ANEXO 3 - PROY COSTOS'!L12</f>
        <v>12425769</v>
      </c>
      <c r="I12" s="3">
        <f t="shared" si="0"/>
        <v>2360896</v>
      </c>
      <c r="J12" s="3">
        <f t="shared" si="1"/>
        <v>14786665</v>
      </c>
      <c r="K12" s="7">
        <f t="shared" si="2"/>
        <v>14786665</v>
      </c>
      <c r="O12" s="35"/>
    </row>
    <row r="13" spans="2:15" s="34" customFormat="1" ht="30" customHeight="1" x14ac:dyDescent="0.25">
      <c r="B13" s="246"/>
      <c r="C13" s="69"/>
      <c r="D13" s="69" t="str">
        <f>'ANEXO 1 - COTIZACIONES'!D13</f>
        <v>ARAUCA</v>
      </c>
      <c r="E13" s="69"/>
      <c r="F13" s="95"/>
      <c r="H13" s="195"/>
      <c r="I13" s="196"/>
      <c r="J13" s="196"/>
      <c r="K13" s="197"/>
      <c r="O13" s="35"/>
    </row>
    <row r="14" spans="2:15" s="34" customFormat="1" ht="30" customHeight="1" x14ac:dyDescent="0.25">
      <c r="B14" s="246"/>
      <c r="C14" s="28"/>
      <c r="D14" s="28" t="str">
        <f>'ANEXO 1 - COTIZACIONES'!D14</f>
        <v>ARAUCA SEDE PRINCIPAL</v>
      </c>
      <c r="E14" s="28"/>
      <c r="F14" s="88"/>
      <c r="H14" s="146"/>
      <c r="I14" s="128"/>
      <c r="J14" s="128"/>
      <c r="K14" s="147"/>
      <c r="O14" s="35"/>
    </row>
    <row r="15" spans="2:15" s="34" customFormat="1" ht="30" customHeight="1" x14ac:dyDescent="0.25">
      <c r="B15" s="246"/>
      <c r="C15" s="204">
        <f>'ANEXO 1 - COTIZACIONES'!C15</f>
        <v>16</v>
      </c>
      <c r="D15" s="183" t="str">
        <f>'ANEXO 1 - COTIZACIONES'!D15</f>
        <v>Mantenimiento general de (2) bombas centrífugas de 3.5 HP, 220V-440V, 60 Hz</v>
      </c>
      <c r="E15" s="1" t="str">
        <f>'ANEXO 1 - COTIZACIONES'!E15</f>
        <v>UND</v>
      </c>
      <c r="F15" s="97">
        <f>'ANEXO 1 - COTIZACIONES'!F15</f>
        <v>2</v>
      </c>
      <c r="H15" s="115">
        <f>'ANEXO 3 - PROY COSTOS'!L15</f>
        <v>2535028</v>
      </c>
      <c r="I15" s="3">
        <f t="shared" si="0"/>
        <v>481655</v>
      </c>
      <c r="J15" s="3">
        <f t="shared" si="1"/>
        <v>3016683</v>
      </c>
      <c r="K15" s="7">
        <f t="shared" si="2"/>
        <v>6033366</v>
      </c>
      <c r="O15" s="35"/>
    </row>
    <row r="16" spans="2:15" s="34" customFormat="1" ht="30" customHeight="1" x14ac:dyDescent="0.25">
      <c r="B16" s="246"/>
      <c r="C16" s="28"/>
      <c r="D16" s="28" t="str">
        <f>'ANEXO 1 - COTIZACIONES'!D16</f>
        <v>ARAUCA SEDE FORTALEZA</v>
      </c>
      <c r="E16" s="203"/>
      <c r="F16" s="184"/>
      <c r="H16" s="185"/>
      <c r="I16" s="27"/>
      <c r="J16" s="27"/>
      <c r="K16" s="186"/>
      <c r="O16" s="35"/>
    </row>
    <row r="17" spans="2:15" s="34" customFormat="1" ht="30" customHeight="1" thickBot="1" x14ac:dyDescent="0.3">
      <c r="B17" s="247"/>
      <c r="C17" s="205">
        <f>'ANEXO 1 - COTIZACIONES'!C17</f>
        <v>17</v>
      </c>
      <c r="D17" s="192" t="str">
        <f>'ANEXO 1 - COTIZACIONES'!D17</f>
        <v xml:space="preserve">Mantenimiento general de una (1) bomba centrífuga de 3.5 HP, 220V-440V, 60 Hz </v>
      </c>
      <c r="E17" s="82" t="str">
        <f>'ANEXO 1 - COTIZACIONES'!E17</f>
        <v>UND</v>
      </c>
      <c r="F17" s="101">
        <f>'ANEXO 1 - COTIZACIONES'!F17</f>
        <v>1</v>
      </c>
      <c r="H17" s="157">
        <f>'ANEXO 3 - PROY COSTOS'!L17</f>
        <v>2612731</v>
      </c>
      <c r="I17" s="4">
        <f t="shared" si="0"/>
        <v>496419</v>
      </c>
      <c r="J17" s="4">
        <f t="shared" si="1"/>
        <v>3109150</v>
      </c>
      <c r="K17" s="5">
        <f t="shared" si="2"/>
        <v>3109150</v>
      </c>
      <c r="O17" s="35"/>
    </row>
    <row r="18" spans="2:15" s="34" customFormat="1" ht="30" customHeight="1" thickBot="1" x14ac:dyDescent="0.3">
      <c r="B18" s="19"/>
      <c r="C18" s="238" t="str">
        <f>'ANEXO 1 - COTIZACIONES'!D18</f>
        <v xml:space="preserve"> VALOR TOTAL MANTENIMIENTO</v>
      </c>
      <c r="D18" s="239"/>
      <c r="E18" s="239"/>
      <c r="F18" s="240"/>
      <c r="H18" s="12"/>
      <c r="I18" s="13"/>
      <c r="J18" s="13"/>
      <c r="K18" s="176">
        <f>SUM(K6:K17)</f>
        <v>72947526</v>
      </c>
      <c r="O18" s="35"/>
    </row>
    <row r="19" spans="2:15" s="34" customFormat="1" ht="20.25" customHeight="1" thickBot="1" x14ac:dyDescent="0.3">
      <c r="B19" s="19"/>
      <c r="C19" s="235" t="s">
        <v>78</v>
      </c>
      <c r="D19" s="236"/>
      <c r="E19" s="236"/>
      <c r="F19" s="237"/>
      <c r="H19" s="12"/>
      <c r="I19" s="13"/>
      <c r="J19" s="13"/>
      <c r="K19" s="176">
        <v>17341413</v>
      </c>
      <c r="O19" s="35"/>
    </row>
    <row r="20" spans="2:15" s="34" customFormat="1" ht="21.75" customHeight="1" thickBot="1" x14ac:dyDescent="0.3">
      <c r="B20" s="19"/>
      <c r="C20" s="235" t="s">
        <v>79</v>
      </c>
      <c r="D20" s="236"/>
      <c r="E20" s="236"/>
      <c r="F20" s="237"/>
      <c r="H20" s="12"/>
      <c r="I20" s="13"/>
      <c r="J20" s="13"/>
      <c r="K20" s="176">
        <f>SUM(K18:K19)</f>
        <v>90288939</v>
      </c>
      <c r="O20" s="35"/>
    </row>
    <row r="21" spans="2:15" s="34" customFormat="1" ht="30" customHeight="1" thickBot="1" x14ac:dyDescent="0.3">
      <c r="B21" s="19"/>
      <c r="C21" s="244"/>
      <c r="D21" s="244"/>
      <c r="E21" s="244"/>
      <c r="F21" s="244"/>
      <c r="H21" s="16"/>
      <c r="I21" s="16"/>
      <c r="J21" s="16"/>
      <c r="K21" s="16"/>
      <c r="O21" s="35"/>
    </row>
    <row r="22" spans="2:15" s="34" customFormat="1" ht="30" customHeight="1" thickBot="1" x14ac:dyDescent="0.3">
      <c r="B22" s="19"/>
      <c r="C22" s="193"/>
      <c r="D22" s="212" t="str">
        <f>'ANEXO 1 - COTIZACIONES'!D20</f>
        <v>BOLSA FIJA DE POSIBLES REPUESTOS A SUMINISTRAR</v>
      </c>
      <c r="E22" s="11"/>
      <c r="F22" s="103"/>
      <c r="H22" s="12"/>
      <c r="I22" s="13"/>
      <c r="J22" s="13"/>
      <c r="K22" s="171"/>
      <c r="O22" s="35"/>
    </row>
    <row r="23" spans="2:15" s="34" customFormat="1" ht="30" customHeight="1" x14ac:dyDescent="0.25">
      <c r="B23" s="19"/>
      <c r="C23" s="91">
        <f>'ANEXO 1 - COTIZACIONES'!C21</f>
        <v>1</v>
      </c>
      <c r="D23" s="118" t="str">
        <f>'ANEXO 1 - COTIZACIONES'!D21</f>
        <v>PROGRAMA DE INSPECCIÓN ANUAL COMPLETO DEL SISTEMA CONTRA INCENDIO BAJO NFPA 25. SEDE PRINCIPAL CÚCUTA
Incluye: Ver ficha técnica</v>
      </c>
      <c r="E23" s="151" t="str">
        <f>'ANEXO 1 - COTIZACIONES'!E21</f>
        <v>GL</v>
      </c>
      <c r="F23" s="152">
        <f>'ANEXO 1 - COTIZACIONES'!F21</f>
        <v>1</v>
      </c>
      <c r="H23" s="173">
        <f>'ANEXO 3 - PROY COSTOS'!L21</f>
        <v>11283334</v>
      </c>
      <c r="I23" s="174">
        <f t="shared" si="0"/>
        <v>2143833</v>
      </c>
      <c r="J23" s="174">
        <f t="shared" si="1"/>
        <v>13427167</v>
      </c>
      <c r="K23" s="175">
        <f t="shared" si="2"/>
        <v>13427167</v>
      </c>
      <c r="O23" s="35"/>
    </row>
    <row r="24" spans="2:15" s="34" customFormat="1" ht="30" customHeight="1" x14ac:dyDescent="0.25">
      <c r="B24" s="19"/>
      <c r="C24" s="91">
        <f>'ANEXO 1 - COTIZACIONES'!C22</f>
        <v>2</v>
      </c>
      <c r="D24" s="73" t="str">
        <f>'ANEXO 1 - COTIZACIONES'!D22</f>
        <v>SUMINISTRO E INSTALACIÓN DE MANÓMETRO DE 0 – 300 PSI
Incluye: Ver ficha técnica</v>
      </c>
      <c r="E24" s="126" t="str">
        <f>'ANEXO 1 - COTIZACIONES'!E22</f>
        <v>UND</v>
      </c>
      <c r="F24" s="129">
        <f>'ANEXO 1 - COTIZACIONES'!F22</f>
        <v>1</v>
      </c>
      <c r="H24" s="115">
        <f>'ANEXO 3 - PROY COSTOS'!L22</f>
        <v>275334</v>
      </c>
      <c r="I24" s="3">
        <f t="shared" si="0"/>
        <v>52313</v>
      </c>
      <c r="J24" s="3">
        <f t="shared" si="1"/>
        <v>327647</v>
      </c>
      <c r="K24" s="7">
        <f t="shared" si="2"/>
        <v>327647</v>
      </c>
      <c r="O24" s="35"/>
    </row>
    <row r="25" spans="2:15" s="34" customFormat="1" ht="30" customHeight="1" x14ac:dyDescent="0.25">
      <c r="B25" s="19"/>
      <c r="C25" s="91">
        <f>'ANEXO 1 - COTIZACIONES'!C23</f>
        <v>3</v>
      </c>
      <c r="D25" s="73" t="str">
        <f>'ANEXO 1 - COTIZACIONES'!D23</f>
        <v>SUMINISTRO E INSTALACIÓN DE DEMARCACIÓN Y/O SEÑALIZACIÓN
Incluye: Ver ficha técnica</v>
      </c>
      <c r="E25" s="127"/>
      <c r="F25" s="130"/>
      <c r="H25" s="211"/>
      <c r="I25" s="210"/>
      <c r="J25" s="210"/>
      <c r="K25" s="130"/>
      <c r="O25" s="35"/>
    </row>
    <row r="26" spans="2:15" s="34" customFormat="1" ht="30" customHeight="1" x14ac:dyDescent="0.25">
      <c r="B26" s="19"/>
      <c r="C26" s="91">
        <f>'ANEXO 1 - COTIZACIONES'!C24</f>
        <v>3.1</v>
      </c>
      <c r="D26" s="73" t="str">
        <f>'ANEXO 1 - COTIZACIONES'!D24</f>
        <v>SUMINISTRO E INSTALACIÓN DEMARCACIÓN Y/O SEÑALIZACIÓN PARA RISER/ESTACIONES DE CONTROL CON CADENILLA</v>
      </c>
      <c r="E26" s="126" t="str">
        <f>'ANEXO 1 - COTIZACIONES'!E24</f>
        <v>UND</v>
      </c>
      <c r="F26" s="129">
        <f>'ANEXO 1 - COTIZACIONES'!F24</f>
        <v>1</v>
      </c>
      <c r="H26" s="115">
        <f>'ANEXO 3 - PROY COSTOS'!L24</f>
        <v>132500</v>
      </c>
      <c r="I26" s="3">
        <f t="shared" si="0"/>
        <v>25175</v>
      </c>
      <c r="J26" s="3">
        <f t="shared" si="1"/>
        <v>157675</v>
      </c>
      <c r="K26" s="7">
        <f t="shared" si="2"/>
        <v>157675</v>
      </c>
      <c r="O26" s="35"/>
    </row>
    <row r="27" spans="2:15" s="34" customFormat="1" ht="30" customHeight="1" x14ac:dyDescent="0.25">
      <c r="B27" s="19"/>
      <c r="C27" s="91">
        <f>'ANEXO 1 - COTIZACIONES'!C25</f>
        <v>3.2</v>
      </c>
      <c r="D27" s="73" t="str">
        <f>'ANEXO 1 - COTIZACIONES'!D25</f>
        <v>SUMINISTRO E INSTALACIÓN DEMARCACIÓN Y/O SEÑALIZACIÓN EN PARED PARA IDENTIFICACIÓN RISERS</v>
      </c>
      <c r="E27" s="126" t="str">
        <f>'ANEXO 1 - COTIZACIONES'!E25</f>
        <v>UND</v>
      </c>
      <c r="F27" s="129">
        <f>'ANEXO 1 - COTIZACIONES'!F25</f>
        <v>1</v>
      </c>
      <c r="H27" s="115">
        <f>'ANEXO 3 - PROY COSTOS'!L25</f>
        <v>130000</v>
      </c>
      <c r="I27" s="3">
        <f t="shared" ref="I27:I43" si="3">ROUND(H27*19%,0)</f>
        <v>24700</v>
      </c>
      <c r="J27" s="3">
        <f t="shared" ref="J27:J43" si="4">+I27+H27</f>
        <v>154700</v>
      </c>
      <c r="K27" s="7">
        <f t="shared" ref="K27:K43" si="5">+J27*F27</f>
        <v>154700</v>
      </c>
      <c r="O27" s="35"/>
    </row>
    <row r="28" spans="2:15" s="34" customFormat="1" ht="30" customHeight="1" x14ac:dyDescent="0.25">
      <c r="B28" s="19"/>
      <c r="C28" s="91">
        <f>'ANEXO 1 - COTIZACIONES'!C26</f>
        <v>3.3</v>
      </c>
      <c r="D28" s="73" t="str">
        <f>'ANEXO 1 - COTIZACIONES'!D26</f>
        <v xml:space="preserve">SUMINISTRO E INSTALACIÓN DEMARCACIÓN Y/O SEÑALIZACIÓN PARA VÁLVULAS ANGULARES DE 2 1/2” </v>
      </c>
      <c r="E28" s="126" t="str">
        <f>'ANEXO 1 - COTIZACIONES'!E26</f>
        <v>UND</v>
      </c>
      <c r="F28" s="129">
        <f>'ANEXO 1 - COTIZACIONES'!F26</f>
        <v>1</v>
      </c>
      <c r="H28" s="115">
        <f>'ANEXO 3 - PROY COSTOS'!L26</f>
        <v>122567</v>
      </c>
      <c r="I28" s="3">
        <f t="shared" si="3"/>
        <v>23288</v>
      </c>
      <c r="J28" s="3">
        <f t="shared" si="4"/>
        <v>145855</v>
      </c>
      <c r="K28" s="7">
        <f t="shared" si="5"/>
        <v>145855</v>
      </c>
      <c r="O28" s="35"/>
    </row>
    <row r="29" spans="2:15" s="34" customFormat="1" ht="30" customHeight="1" x14ac:dyDescent="0.25">
      <c r="B29" s="19"/>
      <c r="C29" s="91">
        <f>'ANEXO 1 - COTIZACIONES'!C27</f>
        <v>3.4</v>
      </c>
      <c r="D29" s="73" t="str">
        <f>'ANEXO 1 - COTIZACIONES'!D27</f>
        <v>SUMINISTRO E INSTALACIÓN DEMARCACIÓN Y/O SEÑALIZACIÓN PARA CUARTO DE BOMBAS DE RCI/ CABEZAL/ SIAMESAS</v>
      </c>
      <c r="E29" s="126" t="str">
        <f>'ANEXO 1 - COTIZACIONES'!E27</f>
        <v>UND</v>
      </c>
      <c r="F29" s="129">
        <f>'ANEXO 1 - COTIZACIONES'!F27</f>
        <v>1</v>
      </c>
      <c r="H29" s="115">
        <f>'ANEXO 3 - PROY COSTOS'!L27</f>
        <v>132567</v>
      </c>
      <c r="I29" s="3">
        <f t="shared" si="3"/>
        <v>25188</v>
      </c>
      <c r="J29" s="3">
        <f t="shared" si="4"/>
        <v>157755</v>
      </c>
      <c r="K29" s="7">
        <f t="shared" si="5"/>
        <v>157755</v>
      </c>
      <c r="O29" s="35"/>
    </row>
    <row r="30" spans="2:15" s="34" customFormat="1" ht="30" customHeight="1" x14ac:dyDescent="0.25">
      <c r="B30" s="19"/>
      <c r="C30" s="91">
        <f>'ANEXO 1 - COTIZACIONES'!C28</f>
        <v>4</v>
      </c>
      <c r="D30" s="73" t="str">
        <f>'ANEXO 1 - COTIZACIONES'!D28</f>
        <v>ROCIADORES PARA STOCK SEGÚN REQUERIMIENTO NFPA 25</v>
      </c>
      <c r="E30" s="127"/>
      <c r="F30" s="130"/>
      <c r="H30" s="211"/>
      <c r="I30" s="210"/>
      <c r="J30" s="210"/>
      <c r="K30" s="130"/>
      <c r="O30" s="35"/>
    </row>
    <row r="31" spans="2:15" s="34" customFormat="1" ht="30" customHeight="1" x14ac:dyDescent="0.25">
      <c r="B31" s="19"/>
      <c r="C31" s="91">
        <f>'ANEXO 1 - COTIZACIONES'!C29</f>
        <v>4.0999999999999996</v>
      </c>
      <c r="D31" s="73" t="str">
        <f>'ANEXO 1 - COTIZACIONES'!D29</f>
        <v>Suministro de rociadores tipo Sidewall certificado respuesta rápida, factor K: 5,6, 155 °F, para reserva</v>
      </c>
      <c r="E31" s="126" t="str">
        <f>'ANEXO 1 - COTIZACIONES'!E29</f>
        <v>UND</v>
      </c>
      <c r="F31" s="129">
        <f>'ANEXO 1 - COTIZACIONES'!F29</f>
        <v>1</v>
      </c>
      <c r="H31" s="115">
        <f>'ANEXO 3 - PROY COSTOS'!L29</f>
        <v>165000</v>
      </c>
      <c r="I31" s="3">
        <f t="shared" si="3"/>
        <v>31350</v>
      </c>
      <c r="J31" s="3">
        <f t="shared" si="4"/>
        <v>196350</v>
      </c>
      <c r="K31" s="7">
        <f t="shared" si="5"/>
        <v>196350</v>
      </c>
      <c r="O31" s="35"/>
    </row>
    <row r="32" spans="2:15" s="34" customFormat="1" ht="30" customHeight="1" x14ac:dyDescent="0.25">
      <c r="B32" s="19"/>
      <c r="C32" s="91">
        <f>'ANEXO 1 - COTIZACIONES'!C30</f>
        <v>4.2</v>
      </c>
      <c r="D32" s="73" t="str">
        <f>'ANEXO 1 - COTIZACIONES'!D30</f>
        <v>Suministro de rociadores tipo up-right certificado respuesta rápida, factor K: 5,6, 155 °F, para reserva</v>
      </c>
      <c r="E32" s="126" t="str">
        <f>'ANEXO 1 - COTIZACIONES'!E30</f>
        <v>UND</v>
      </c>
      <c r="F32" s="129">
        <f>'ANEXO 1 - COTIZACIONES'!F30</f>
        <v>1</v>
      </c>
      <c r="H32" s="115">
        <f>'ANEXO 3 - PROY COSTOS'!L30</f>
        <v>122500</v>
      </c>
      <c r="I32" s="3">
        <f t="shared" si="3"/>
        <v>23275</v>
      </c>
      <c r="J32" s="3">
        <f t="shared" si="4"/>
        <v>145775</v>
      </c>
      <c r="K32" s="7">
        <f t="shared" si="5"/>
        <v>145775</v>
      </c>
      <c r="O32" s="35"/>
    </row>
    <row r="33" spans="2:15" s="34" customFormat="1" ht="30" customHeight="1" x14ac:dyDescent="0.25">
      <c r="B33" s="19"/>
      <c r="C33" s="91">
        <f>'ANEXO 1 - COTIZACIONES'!C31</f>
        <v>4.3</v>
      </c>
      <c r="D33" s="73" t="str">
        <f>'ANEXO 1 - COTIZACIONES'!D31</f>
        <v>Suministro de rociadores tipo pendent certificado respuesta rápida, factor K: 5,6, 155 °F, para reserva</v>
      </c>
      <c r="E33" s="126" t="str">
        <f>'ANEXO 1 - COTIZACIONES'!E31</f>
        <v>UND</v>
      </c>
      <c r="F33" s="129">
        <f>'ANEXO 1 - COTIZACIONES'!F31</f>
        <v>1</v>
      </c>
      <c r="H33" s="115">
        <f>'ANEXO 3 - PROY COSTOS'!L31</f>
        <v>122500</v>
      </c>
      <c r="I33" s="3">
        <f t="shared" si="3"/>
        <v>23275</v>
      </c>
      <c r="J33" s="3">
        <f t="shared" si="4"/>
        <v>145775</v>
      </c>
      <c r="K33" s="7">
        <f t="shared" si="5"/>
        <v>145775</v>
      </c>
      <c r="O33" s="35"/>
    </row>
    <row r="34" spans="2:15" s="34" customFormat="1" ht="30" customHeight="1" x14ac:dyDescent="0.25">
      <c r="B34" s="19"/>
      <c r="C34" s="91">
        <f>'ANEXO 1 - COTIZACIONES'!C32</f>
        <v>4.4000000000000004</v>
      </c>
      <c r="D34" s="73" t="str">
        <f>'ANEXO 1 - COTIZACIONES'!D32</f>
        <v>Suministro de platos para rociador oculto cara blanca</v>
      </c>
      <c r="E34" s="126" t="str">
        <f>'ANEXO 1 - COTIZACIONES'!E32</f>
        <v>UND</v>
      </c>
      <c r="F34" s="129">
        <f>'ANEXO 1 - COTIZACIONES'!F32</f>
        <v>1</v>
      </c>
      <c r="H34" s="115">
        <f>'ANEXO 3 - PROY COSTOS'!L32</f>
        <v>122500</v>
      </c>
      <c r="I34" s="3">
        <f t="shared" si="3"/>
        <v>23275</v>
      </c>
      <c r="J34" s="3">
        <f t="shared" si="4"/>
        <v>145775</v>
      </c>
      <c r="K34" s="7">
        <f t="shared" si="5"/>
        <v>145775</v>
      </c>
      <c r="O34" s="35"/>
    </row>
    <row r="35" spans="2:15" s="34" customFormat="1" ht="30" customHeight="1" x14ac:dyDescent="0.25">
      <c r="B35" s="19"/>
      <c r="C35" s="91">
        <f>'ANEXO 1 - COTIZACIONES'!C33</f>
        <v>4.5</v>
      </c>
      <c r="D35" s="73" t="str">
        <f>'ANEXO 1 - COTIZACIONES'!D33</f>
        <v>Suministro de llave para rociador oculto.</v>
      </c>
      <c r="E35" s="126" t="str">
        <f>'ANEXO 1 - COTIZACIONES'!E33</f>
        <v>UND</v>
      </c>
      <c r="F35" s="129">
        <f>'ANEXO 1 - COTIZACIONES'!F33</f>
        <v>1</v>
      </c>
      <c r="H35" s="115">
        <f>'ANEXO 3 - PROY COSTOS'!L33</f>
        <v>459834</v>
      </c>
      <c r="I35" s="3">
        <f t="shared" si="3"/>
        <v>87368</v>
      </c>
      <c r="J35" s="3">
        <f t="shared" si="4"/>
        <v>547202</v>
      </c>
      <c r="K35" s="7">
        <f t="shared" si="5"/>
        <v>547202</v>
      </c>
      <c r="O35" s="35"/>
    </row>
    <row r="36" spans="2:15" s="34" customFormat="1" ht="30" customHeight="1" x14ac:dyDescent="0.25">
      <c r="B36" s="19"/>
      <c r="C36" s="91">
        <f>'ANEXO 1 - COTIZACIONES'!C34</f>
        <v>5</v>
      </c>
      <c r="D36" s="73" t="str">
        <f>'ANEXO 1 - COTIZACIONES'!D34</f>
        <v>SUMINISTRO E INSTALACIÓN DE ESCUDOS PARA ROCIADORES SIDEWALL</v>
      </c>
      <c r="E36" s="126" t="str">
        <f>'ANEXO 1 - COTIZACIONES'!E34</f>
        <v>UND</v>
      </c>
      <c r="F36" s="129">
        <f>'ANEXO 1 - COTIZACIONES'!F34</f>
        <v>1</v>
      </c>
      <c r="H36" s="115">
        <f>'ANEXO 3 - PROY COSTOS'!L34</f>
        <v>221500</v>
      </c>
      <c r="I36" s="3">
        <f t="shared" si="3"/>
        <v>42085</v>
      </c>
      <c r="J36" s="3">
        <f t="shared" si="4"/>
        <v>263585</v>
      </c>
      <c r="K36" s="7">
        <f t="shared" si="5"/>
        <v>263585</v>
      </c>
      <c r="O36" s="35"/>
    </row>
    <row r="37" spans="2:15" s="34" customFormat="1" ht="30" customHeight="1" x14ac:dyDescent="0.25">
      <c r="B37" s="19"/>
      <c r="C37" s="91">
        <f>'ANEXO 1 - COTIZACIONES'!C35</f>
        <v>6</v>
      </c>
      <c r="D37" s="73" t="str">
        <f>'ANEXO 1 - COTIZACIONES'!D35</f>
        <v>Reparación de válvula cortina Roscada 206 de 4” Red White</v>
      </c>
      <c r="E37" s="126" t="str">
        <f>'ANEXO 1 - COTIZACIONES'!E35</f>
        <v>UND</v>
      </c>
      <c r="F37" s="129">
        <f>'ANEXO 1 - COTIZACIONES'!F35</f>
        <v>1</v>
      </c>
      <c r="H37" s="115">
        <f>'ANEXO 3 - PROY COSTOS'!L35</f>
        <v>4176667</v>
      </c>
      <c r="I37" s="3">
        <f t="shared" si="3"/>
        <v>793567</v>
      </c>
      <c r="J37" s="3">
        <f t="shared" si="4"/>
        <v>4970234</v>
      </c>
      <c r="K37" s="7">
        <f t="shared" si="5"/>
        <v>4970234</v>
      </c>
      <c r="O37" s="35"/>
    </row>
    <row r="38" spans="2:15" s="34" customFormat="1" ht="30" customHeight="1" x14ac:dyDescent="0.25">
      <c r="B38" s="19"/>
      <c r="C38" s="91">
        <f>'ANEXO 1 - COTIZACIONES'!C36</f>
        <v>7</v>
      </c>
      <c r="D38" s="73" t="str">
        <f>'ANEXO 1 - COTIZACIONES'!D36</f>
        <v>Reparación de válvula cortina Roscada 206 de 3” Red White</v>
      </c>
      <c r="E38" s="126" t="str">
        <f>'ANEXO 1 - COTIZACIONES'!E36</f>
        <v>UND</v>
      </c>
      <c r="F38" s="129">
        <f>'ANEXO 1 - COTIZACIONES'!F36</f>
        <v>1</v>
      </c>
      <c r="H38" s="115">
        <f>'ANEXO 3 - PROY COSTOS'!L36</f>
        <v>1893334</v>
      </c>
      <c r="I38" s="3">
        <f t="shared" si="3"/>
        <v>359733</v>
      </c>
      <c r="J38" s="3">
        <f t="shared" si="4"/>
        <v>2253067</v>
      </c>
      <c r="K38" s="7">
        <f t="shared" si="5"/>
        <v>2253067</v>
      </c>
      <c r="O38" s="35"/>
    </row>
    <row r="39" spans="2:15" s="34" customFormat="1" ht="30" customHeight="1" x14ac:dyDescent="0.25">
      <c r="B39" s="19"/>
      <c r="C39" s="91">
        <f>'ANEXO 1 - COTIZACIONES'!C37</f>
        <v>8</v>
      </c>
      <c r="D39" s="73" t="str">
        <f>'ANEXO 1 - COTIZACIONES'!D37</f>
        <v>Suministro de Brida para Orinal Flexible de 2” Manga Corta</v>
      </c>
      <c r="E39" s="126" t="str">
        <f>'ANEXO 1 - COTIZACIONES'!E37</f>
        <v>UND</v>
      </c>
      <c r="F39" s="129">
        <f>'ANEXO 1 - COTIZACIONES'!F37</f>
        <v>1</v>
      </c>
      <c r="H39" s="115">
        <f>'ANEXO 3 - PROY COSTOS'!L37</f>
        <v>286167</v>
      </c>
      <c r="I39" s="3">
        <f t="shared" si="3"/>
        <v>54372</v>
      </c>
      <c r="J39" s="3">
        <f t="shared" si="4"/>
        <v>340539</v>
      </c>
      <c r="K39" s="7">
        <f t="shared" si="5"/>
        <v>340539</v>
      </c>
      <c r="O39" s="35"/>
    </row>
    <row r="40" spans="2:15" s="34" customFormat="1" ht="30" customHeight="1" x14ac:dyDescent="0.25">
      <c r="B40" s="19"/>
      <c r="C40" s="91">
        <f>'ANEXO 1 - COTIZACIONES'!C38</f>
        <v>9</v>
      </c>
      <c r="D40" s="73" t="str">
        <f>'ANEXO 1 - COTIZACIONES'!D38</f>
        <v>Suministro e instalación Válvula desaireadora 1” con válvula de bola de alta Resistencia 1” para sistema RCI</v>
      </c>
      <c r="E40" s="126" t="str">
        <f>'ANEXO 1 - COTIZACIONES'!E38</f>
        <v>UND</v>
      </c>
      <c r="F40" s="129">
        <f>'ANEXO 1 - COTIZACIONES'!F38</f>
        <v>1</v>
      </c>
      <c r="H40" s="115">
        <f>'ANEXO 3 - PROY COSTOS'!L38</f>
        <v>2686667</v>
      </c>
      <c r="I40" s="3">
        <f t="shared" si="3"/>
        <v>510467</v>
      </c>
      <c r="J40" s="3">
        <f t="shared" si="4"/>
        <v>3197134</v>
      </c>
      <c r="K40" s="7">
        <f t="shared" si="5"/>
        <v>3197134</v>
      </c>
      <c r="O40" s="35"/>
    </row>
    <row r="41" spans="2:15" s="34" customFormat="1" ht="30" customHeight="1" x14ac:dyDescent="0.25">
      <c r="B41" s="19"/>
      <c r="C41" s="91">
        <f>'ANEXO 1 - COTIZACIONES'!C39</f>
        <v>10</v>
      </c>
      <c r="D41" s="73" t="str">
        <f>'ANEXO 1 - COTIZACIONES'!D39</f>
        <v>Suministro e instalación válvula angular 2 ½” para montantes sistema RCI</v>
      </c>
      <c r="E41" s="126" t="str">
        <f>'ANEXO 1 - COTIZACIONES'!E39</f>
        <v>UND</v>
      </c>
      <c r="F41" s="129">
        <f>'ANEXO 1 - COTIZACIONES'!F39</f>
        <v>1</v>
      </c>
      <c r="H41" s="115">
        <f>'ANEXO 3 - PROY COSTOS'!L39</f>
        <v>1501667</v>
      </c>
      <c r="I41" s="3">
        <f t="shared" si="3"/>
        <v>285317</v>
      </c>
      <c r="J41" s="3">
        <f t="shared" si="4"/>
        <v>1786984</v>
      </c>
      <c r="K41" s="7">
        <f t="shared" si="5"/>
        <v>1786984</v>
      </c>
      <c r="O41" s="35"/>
    </row>
    <row r="42" spans="2:15" s="34" customFormat="1" ht="30" customHeight="1" x14ac:dyDescent="0.25">
      <c r="B42" s="19"/>
      <c r="C42" s="91">
        <f>'ANEXO 1 - COTIZACIONES'!C40</f>
        <v>11</v>
      </c>
      <c r="D42" s="73" t="str">
        <f>'ANEXO 1 - COTIZACIONES'!D40</f>
        <v>Suministro e Instalación de rociador sistema RCI</v>
      </c>
      <c r="E42" s="126" t="str">
        <f>'ANEXO 1 - COTIZACIONES'!E40</f>
        <v>UND</v>
      </c>
      <c r="F42" s="129">
        <f>'ANEXO 1 - COTIZACIONES'!F40</f>
        <v>1</v>
      </c>
      <c r="H42" s="115">
        <f>'ANEXO 3 - PROY COSTOS'!L40</f>
        <v>1902500</v>
      </c>
      <c r="I42" s="3">
        <f t="shared" si="3"/>
        <v>361475</v>
      </c>
      <c r="J42" s="3">
        <f t="shared" si="4"/>
        <v>2263975</v>
      </c>
      <c r="K42" s="7">
        <f t="shared" si="5"/>
        <v>2263975</v>
      </c>
      <c r="O42" s="35"/>
    </row>
    <row r="43" spans="2:15" s="34" customFormat="1" ht="30" customHeight="1" thickBot="1" x14ac:dyDescent="0.3">
      <c r="B43" s="19"/>
      <c r="C43" s="91">
        <f>'ANEXO 1 - COTIZACIONES'!C41</f>
        <v>12</v>
      </c>
      <c r="D43" s="116" t="str">
        <f>'ANEXO 1 - COTIZACIONES'!D41</f>
        <v>Suministro e instalación de válvula de purga de aire de 1” con válvula de bola de 1” de alta resistencia</v>
      </c>
      <c r="E43" s="132" t="str">
        <f>'ANEXO 1 - COTIZACIONES'!E41</f>
        <v>UND</v>
      </c>
      <c r="F43" s="133">
        <f>'ANEXO 1 - COTIZACIONES'!F41</f>
        <v>1</v>
      </c>
      <c r="H43" s="157">
        <f>'ANEXO 3 - PROY COSTOS'!L41</f>
        <v>758334</v>
      </c>
      <c r="I43" s="4">
        <f t="shared" si="3"/>
        <v>144083</v>
      </c>
      <c r="J43" s="4">
        <f t="shared" si="4"/>
        <v>902417</v>
      </c>
      <c r="K43" s="5">
        <f t="shared" si="5"/>
        <v>902417</v>
      </c>
      <c r="O43" s="35"/>
    </row>
    <row r="44" spans="2:15" s="34" customFormat="1" ht="30" customHeight="1" thickBot="1" x14ac:dyDescent="0.3">
      <c r="B44" s="19"/>
      <c r="C44" s="193"/>
      <c r="D44" s="24" t="s">
        <v>59</v>
      </c>
      <c r="E44" s="24"/>
      <c r="F44" s="117"/>
      <c r="H44" s="12"/>
      <c r="I44" s="13"/>
      <c r="J44" s="13"/>
      <c r="K44" s="176">
        <f>SUM(K23:K43)</f>
        <v>31529611</v>
      </c>
      <c r="O44" s="35"/>
    </row>
    <row r="45" spans="2:15" s="34" customFormat="1" ht="33" customHeight="1" x14ac:dyDescent="0.25">
      <c r="B45" s="19"/>
      <c r="C45" s="14"/>
      <c r="D45" s="15"/>
      <c r="E45" s="14"/>
      <c r="F45" s="33"/>
      <c r="H45" s="16"/>
      <c r="I45" s="16"/>
      <c r="J45" s="16"/>
      <c r="K45" s="16"/>
      <c r="O45" s="35"/>
    </row>
    <row r="46" spans="2:15" x14ac:dyDescent="0.3">
      <c r="C46" s="66" t="s">
        <v>60</v>
      </c>
      <c r="D46" s="29"/>
      <c r="E46" s="66"/>
      <c r="F46" s="39" t="s">
        <v>22</v>
      </c>
      <c r="G46" s="17"/>
      <c r="H46" s="17"/>
      <c r="I46" s="17"/>
      <c r="J46" s="17"/>
    </row>
    <row r="47" spans="2:15" ht="39.75" customHeight="1" x14ac:dyDescent="0.3">
      <c r="C47" s="243" t="s">
        <v>69</v>
      </c>
      <c r="D47" s="243"/>
      <c r="E47" s="243"/>
      <c r="F47" s="243"/>
      <c r="G47" s="243"/>
      <c r="H47" s="243"/>
      <c r="I47" s="243"/>
      <c r="J47" s="243"/>
      <c r="K47" s="243"/>
      <c r="L47" s="19"/>
    </row>
    <row r="48" spans="2:15" ht="15.75" customHeight="1" x14ac:dyDescent="0.3">
      <c r="C48" s="18"/>
      <c r="D48" s="59"/>
      <c r="E48" s="18"/>
      <c r="F48" s="68"/>
      <c r="G48" s="59"/>
      <c r="H48" s="59"/>
      <c r="I48" s="59"/>
      <c r="J48" s="59"/>
    </row>
    <row r="49" spans="3:10" ht="15" customHeight="1" x14ac:dyDescent="0.3">
      <c r="C49" s="225" t="s">
        <v>80</v>
      </c>
      <c r="D49" s="225"/>
      <c r="E49" s="242"/>
      <c r="F49" s="242"/>
      <c r="G49" s="40"/>
      <c r="H49" s="40"/>
      <c r="I49" s="40"/>
      <c r="J49" s="40"/>
    </row>
    <row r="50" spans="3:10" ht="15" customHeight="1" x14ac:dyDescent="0.3">
      <c r="C50" s="241" t="s">
        <v>83</v>
      </c>
      <c r="D50" s="241"/>
      <c r="E50" s="67"/>
      <c r="F50" s="68"/>
      <c r="G50" s="40"/>
      <c r="H50" s="40"/>
      <c r="I50" s="40"/>
      <c r="J50" s="40"/>
    </row>
    <row r="51" spans="3:10" x14ac:dyDescent="0.3">
      <c r="C51" s="200"/>
      <c r="D51" s="26"/>
      <c r="E51" s="22"/>
    </row>
    <row r="52" spans="3:10" x14ac:dyDescent="0.3">
      <c r="C52" s="62"/>
      <c r="D52" s="17"/>
      <c r="E52" s="61"/>
      <c r="F52" s="39"/>
      <c r="G52" s="40"/>
      <c r="H52" s="40"/>
      <c r="I52" s="40"/>
      <c r="J52" s="40"/>
    </row>
    <row r="53" spans="3:10" x14ac:dyDescent="0.3">
      <c r="C53" s="62"/>
      <c r="D53" s="17"/>
      <c r="E53" s="61"/>
      <c r="F53" s="39"/>
      <c r="G53" s="40"/>
      <c r="H53" s="40"/>
      <c r="I53" s="40"/>
      <c r="J53" s="40"/>
    </row>
    <row r="54" spans="3:10" x14ac:dyDescent="0.3">
      <c r="C54" s="62"/>
      <c r="D54" s="17"/>
      <c r="E54" s="61"/>
      <c r="F54" s="39"/>
      <c r="G54" s="40"/>
      <c r="H54" s="40"/>
      <c r="I54" s="40"/>
      <c r="J54" s="40"/>
    </row>
    <row r="55" spans="3:10" x14ac:dyDescent="0.3">
      <c r="C55" s="62"/>
      <c r="D55" s="17"/>
      <c r="E55" s="61"/>
      <c r="F55" s="39"/>
      <c r="G55" s="40"/>
      <c r="H55" s="40"/>
      <c r="I55" s="40"/>
      <c r="J55" s="40"/>
    </row>
    <row r="56" spans="3:10" x14ac:dyDescent="0.3">
      <c r="C56" s="199"/>
      <c r="D56" s="29"/>
      <c r="E56" s="61"/>
      <c r="F56" s="39"/>
      <c r="G56" s="17"/>
      <c r="H56" s="17"/>
    </row>
    <row r="57" spans="3:10" x14ac:dyDescent="0.3">
      <c r="C57" s="199"/>
      <c r="D57" s="29"/>
      <c r="E57" s="61"/>
      <c r="F57" s="39"/>
      <c r="G57" s="17"/>
      <c r="H57" s="17"/>
    </row>
    <row r="58" spans="3:10" x14ac:dyDescent="0.3">
      <c r="F58" s="36"/>
      <c r="G58" s="21"/>
    </row>
  </sheetData>
  <mergeCells count="18">
    <mergeCell ref="C50:D50"/>
    <mergeCell ref="E49:F49"/>
    <mergeCell ref="C47:K47"/>
    <mergeCell ref="C21:F21"/>
    <mergeCell ref="B6:B17"/>
    <mergeCell ref="C1:K1"/>
    <mergeCell ref="C2:D2"/>
    <mergeCell ref="E2:K2"/>
    <mergeCell ref="H3:K3"/>
    <mergeCell ref="C49:D49"/>
    <mergeCell ref="H4:H5"/>
    <mergeCell ref="I4:I5"/>
    <mergeCell ref="J4:J5"/>
    <mergeCell ref="K4:K5"/>
    <mergeCell ref="C3:F4"/>
    <mergeCell ref="C19:F19"/>
    <mergeCell ref="C18:F18"/>
    <mergeCell ref="C20:F20"/>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1 - COTIZACIONES</vt:lpstr>
      <vt:lpstr>ANEXO 2 - HISTORICOS</vt:lpstr>
      <vt:lpstr>ANEXO 3 - PROY COSTOS</vt:lpstr>
      <vt:lpstr>ANEXO 4 - EST SECTOR</vt:lpstr>
      <vt:lpstr>'ANEXO 1 - COTIZACIONES'!Área_de_impresión</vt:lpstr>
      <vt:lpstr>'ANEXO 2 - HISTORICOS'!Área_de_impresión</vt:lpstr>
      <vt:lpstr>'ANEXO 3 - PROY COSTOS'!Área_de_impresión</vt:lpstr>
      <vt:lpstr>'ANEXO 4 - EST SECTOR'!Área_de_impresión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Edith Santamaria Rodriguez</dc:creator>
  <cp:keywords/>
  <dc:description/>
  <cp:lastModifiedBy>Nydia Janneth Moreno Beltran</cp:lastModifiedBy>
  <cp:revision/>
  <dcterms:created xsi:type="dcterms:W3CDTF">2017-01-13T15:55:25Z</dcterms:created>
  <dcterms:modified xsi:type="dcterms:W3CDTF">2026-08-11T19:55:35Z</dcterms:modified>
  <cp:category/>
  <cp:contentStatus/>
</cp:coreProperties>
</file>