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5" yWindow="420" windowWidth="14985" windowHeight="6810"/>
  </bookViews>
  <sheets>
    <sheet name="PRESUPUESTO" sheetId="1" r:id="rId1"/>
    <sheet name="AIU" sheetId="2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F258" i="1" l="1"/>
  <c r="C63" i="2" l="1"/>
  <c r="C64" i="2"/>
  <c r="C65" i="2"/>
  <c r="G65" i="2" s="1"/>
  <c r="C62" i="2"/>
  <c r="G49" i="2"/>
  <c r="C40" i="2"/>
  <c r="C41" i="2"/>
  <c r="C42" i="2"/>
  <c r="C39" i="2"/>
  <c r="G39" i="2" s="1"/>
  <c r="G26" i="2"/>
  <c r="G3" i="2"/>
  <c r="E20" i="2" s="1"/>
  <c r="G64" i="2"/>
  <c r="G63" i="2"/>
  <c r="G62" i="2"/>
  <c r="G60" i="2"/>
  <c r="G59" i="2"/>
  <c r="G58" i="2"/>
  <c r="G57" i="2"/>
  <c r="G56" i="2"/>
  <c r="G55" i="2"/>
  <c r="G54" i="2"/>
  <c r="G53" i="2"/>
  <c r="G52" i="2"/>
  <c r="G51" i="2" s="1"/>
  <c r="G68" i="2"/>
  <c r="G61" i="2" l="1"/>
  <c r="G66" i="2" s="1"/>
  <c r="E66" i="2"/>
  <c r="E69" i="2" s="1"/>
  <c r="G67" i="2"/>
  <c r="G69" i="2" s="1"/>
  <c r="E46" i="2" l="1"/>
  <c r="G42" i="2"/>
  <c r="G41" i="2"/>
  <c r="G40" i="2"/>
  <c r="G38" i="2"/>
  <c r="G43" i="2" s="1"/>
  <c r="G37" i="2"/>
  <c r="G36" i="2"/>
  <c r="G35" i="2"/>
  <c r="G34" i="2"/>
  <c r="G33" i="2"/>
  <c r="G32" i="2"/>
  <c r="G31" i="2"/>
  <c r="G30" i="2"/>
  <c r="G29" i="2"/>
  <c r="G28" i="2" s="1"/>
  <c r="G45" i="2"/>
  <c r="G19" i="2"/>
  <c r="G18" i="2"/>
  <c r="G17" i="2"/>
  <c r="G16" i="2"/>
  <c r="G14" i="2"/>
  <c r="G13" i="2"/>
  <c r="G12" i="2"/>
  <c r="G11" i="2"/>
  <c r="G10" i="2"/>
  <c r="G9" i="2"/>
  <c r="G8" i="2"/>
  <c r="G7" i="2"/>
  <c r="G6" i="2"/>
  <c r="G5" i="2" s="1"/>
  <c r="G22" i="2"/>
  <c r="G15" i="2" l="1"/>
  <c r="G20" i="2" s="1"/>
  <c r="E23" i="2" s="1"/>
  <c r="G44" i="2"/>
  <c r="G46" i="2" s="1"/>
  <c r="G21" i="2"/>
  <c r="F153" i="1"/>
  <c r="F256" i="1"/>
  <c r="F255" i="1"/>
  <c r="F254" i="1"/>
  <c r="F253" i="1"/>
  <c r="F252" i="1"/>
  <c r="F251" i="1"/>
  <c r="F250" i="1" s="1"/>
  <c r="C248" i="1"/>
  <c r="F242" i="1"/>
  <c r="F241" i="1"/>
  <c r="F240" i="1"/>
  <c r="F239" i="1"/>
  <c r="F236" i="1"/>
  <c r="F235" i="1" s="1"/>
  <c r="F233" i="1"/>
  <c r="F232" i="1"/>
  <c r="F231" i="1"/>
  <c r="F230" i="1"/>
  <c r="F229" i="1"/>
  <c r="F228" i="1"/>
  <c r="F227" i="1"/>
  <c r="F226" i="1"/>
  <c r="F225" i="1"/>
  <c r="F224" i="1"/>
  <c r="F221" i="1"/>
  <c r="F220" i="1"/>
  <c r="F219" i="1"/>
  <c r="F218" i="1"/>
  <c r="F217" i="1"/>
  <c r="F216" i="1" s="1"/>
  <c r="F214" i="1"/>
  <c r="F213" i="1" s="1"/>
  <c r="F211" i="1"/>
  <c r="F210" i="1"/>
  <c r="F207" i="1"/>
  <c r="F206" i="1"/>
  <c r="F205" i="1"/>
  <c r="F204" i="1"/>
  <c r="F203" i="1"/>
  <c r="F200" i="1"/>
  <c r="F199" i="1"/>
  <c r="D199" i="1"/>
  <c r="F198" i="1"/>
  <c r="F197" i="1"/>
  <c r="F196" i="1"/>
  <c r="F195" i="1"/>
  <c r="F192" i="1"/>
  <c r="F191" i="1"/>
  <c r="F190" i="1" s="1"/>
  <c r="F188" i="1"/>
  <c r="F187" i="1"/>
  <c r="F186" i="1"/>
  <c r="F185" i="1"/>
  <c r="F184" i="1" s="1"/>
  <c r="F182" i="1"/>
  <c r="F181" i="1"/>
  <c r="F180" i="1"/>
  <c r="F177" i="1"/>
  <c r="F176" i="1"/>
  <c r="F175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C155" i="1"/>
  <c r="F149" i="1"/>
  <c r="F148" i="1" s="1"/>
  <c r="F146" i="1"/>
  <c r="F145" i="1"/>
  <c r="F144" i="1"/>
  <c r="F141" i="1"/>
  <c r="F140" i="1" s="1"/>
  <c r="F138" i="1"/>
  <c r="F137" i="1"/>
  <c r="F136" i="1" s="1"/>
  <c r="F134" i="1"/>
  <c r="F133" i="1"/>
  <c r="F132" i="1"/>
  <c r="F131" i="1"/>
  <c r="F130" i="1"/>
  <c r="F129" i="1"/>
  <c r="F126" i="1"/>
  <c r="F125" i="1" s="1"/>
  <c r="F123" i="1"/>
  <c r="F122" i="1"/>
  <c r="F121" i="1"/>
  <c r="F120" i="1"/>
  <c r="F117" i="1"/>
  <c r="F116" i="1"/>
  <c r="F115" i="1"/>
  <c r="F114" i="1" s="1"/>
  <c r="F112" i="1"/>
  <c r="F111" i="1"/>
  <c r="F108" i="1"/>
  <c r="F107" i="1"/>
  <c r="F106" i="1"/>
  <c r="F105" i="1"/>
  <c r="F104" i="1"/>
  <c r="F103" i="1"/>
  <c r="F102" i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20" i="1"/>
  <c r="F20" i="1" s="1"/>
  <c r="E21" i="1"/>
  <c r="F21" i="1" s="1"/>
  <c r="E24" i="1"/>
  <c r="F24" i="1" s="1"/>
  <c r="E25" i="1"/>
  <c r="F25" i="1" s="1"/>
  <c r="E26" i="1"/>
  <c r="F26" i="1" s="1"/>
  <c r="E29" i="1"/>
  <c r="F29" i="1" s="1"/>
  <c r="E30" i="1"/>
  <c r="F30" i="1" s="1"/>
  <c r="E31" i="1"/>
  <c r="F31" i="1" s="1"/>
  <c r="E32" i="1"/>
  <c r="F32" i="1" s="1"/>
  <c r="E35" i="1"/>
  <c r="F35" i="1" s="1"/>
  <c r="E36" i="1"/>
  <c r="F36" i="1" s="1"/>
  <c r="E39" i="1"/>
  <c r="F39" i="1" s="1"/>
  <c r="E40" i="1"/>
  <c r="F40" i="1" s="1"/>
  <c r="E41" i="1"/>
  <c r="F41" i="1" s="1"/>
  <c r="F42" i="1"/>
  <c r="E45" i="1"/>
  <c r="F45" i="1" s="1"/>
  <c r="E46" i="1"/>
  <c r="F46" i="1" s="1"/>
  <c r="E47" i="1"/>
  <c r="F47" i="1" s="1"/>
  <c r="E50" i="1"/>
  <c r="F50" i="1" s="1"/>
  <c r="E51" i="1"/>
  <c r="F51" i="1" s="1"/>
  <c r="E54" i="1"/>
  <c r="F54" i="1" s="1"/>
  <c r="F53" i="1" s="1"/>
  <c r="E57" i="1"/>
  <c r="F57" i="1" s="1"/>
  <c r="E58" i="1"/>
  <c r="F58" i="1" s="1"/>
  <c r="E59" i="1"/>
  <c r="F59" i="1" s="1"/>
  <c r="E60" i="1"/>
  <c r="F60" i="1" s="1"/>
  <c r="E61" i="1"/>
  <c r="F61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6" i="1"/>
  <c r="F76" i="1" s="1"/>
  <c r="F75" i="1" s="1"/>
  <c r="E79" i="1"/>
  <c r="F79" i="1" s="1"/>
  <c r="E80" i="1"/>
  <c r="F80" i="1" s="1"/>
  <c r="E81" i="1"/>
  <c r="F81" i="1" s="1"/>
  <c r="E82" i="1"/>
  <c r="F82" i="1" s="1"/>
  <c r="C88" i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G23" i="2" l="1"/>
  <c r="F223" i="1"/>
  <c r="F209" i="1"/>
  <c r="F194" i="1"/>
  <c r="F179" i="1"/>
  <c r="F143" i="1"/>
  <c r="F110" i="1"/>
  <c r="F160" i="1"/>
  <c r="F202" i="1"/>
  <c r="F174" i="1"/>
  <c r="F238" i="1"/>
  <c r="F101" i="1"/>
  <c r="F128" i="1"/>
  <c r="F119" i="1"/>
  <c r="F34" i="1"/>
  <c r="F19" i="1"/>
  <c r="F23" i="1"/>
  <c r="F44" i="1"/>
  <c r="F78" i="1"/>
  <c r="F38" i="1"/>
  <c r="F49" i="1"/>
  <c r="F28" i="1"/>
  <c r="F90" i="1"/>
  <c r="F56" i="1"/>
  <c r="F5" i="1"/>
  <c r="F63" i="1"/>
  <c r="F244" i="1" l="1"/>
  <c r="F246" i="1" s="1"/>
  <c r="F151" i="1"/>
  <c r="F154" i="1" s="1"/>
  <c r="F84" i="1"/>
  <c r="F247" i="1" l="1"/>
  <c r="F245" i="1"/>
  <c r="F152" i="1"/>
  <c r="F155" i="1" s="1"/>
  <c r="F157" i="1" s="1"/>
  <c r="F85" i="1"/>
  <c r="F87" i="1"/>
  <c r="F86" i="1"/>
  <c r="F248" i="1" l="1"/>
  <c r="F88" i="1"/>
  <c r="F98" i="1" s="1"/>
  <c r="F259" i="1" s="1"/>
</calcChain>
</file>

<file path=xl/sharedStrings.xml><?xml version="1.0" encoding="utf-8"?>
<sst xmlns="http://schemas.openxmlformats.org/spreadsheetml/2006/main" count="634" uniqueCount="291">
  <si>
    <t>VALOR TOTAL DE LA OBRA (C.DIRECTOS + C. INDIRECTOS+EQUIPOS)</t>
  </si>
  <si>
    <t>UND</t>
  </si>
  <si>
    <t>SUMINISTRO PLANTA ELECTRICA DE 75KVA</t>
  </si>
  <si>
    <t>SUMINISTRO DE ELECTROBOMBA DE 1 HP 220V</t>
  </si>
  <si>
    <t>SUMINISTRO CONTENEDORES RESIDUOS HOSPITALARIOS</t>
  </si>
  <si>
    <t>SUMINISTRO TANQUE SEPTICO DE 5000 LTS</t>
  </si>
  <si>
    <t>SUMINISTRO AIRE ACONDICIONADO DE 9000 BTU A 220 W</t>
  </si>
  <si>
    <t>SUMINISTRO AIRE ACONDICIONADO DE 12000 BTU A 220 W</t>
  </si>
  <si>
    <t>EQUIPOS</t>
  </si>
  <si>
    <t>TOTAL DE COSTOS INDIRECTOS</t>
  </si>
  <si>
    <t>UTILIDAD</t>
  </si>
  <si>
    <t>IMPREVISTOS</t>
  </si>
  <si>
    <t>ADMINISTRACION</t>
  </si>
  <si>
    <t>TOTAL DE COSTOS DIRECTOS</t>
  </si>
  <si>
    <t>INSTALACION ELECTROBOMBA</t>
  </si>
  <si>
    <t>INSTALACION PLANTA ELECTRICA</t>
  </si>
  <si>
    <t>INSTALACION TANQUE SEPTICO</t>
  </si>
  <si>
    <t>INSTALACION AIRE ACONDICIONADO</t>
  </si>
  <si>
    <t>INSTALACION EQUIPOS</t>
  </si>
  <si>
    <t>M2</t>
  </si>
  <si>
    <t>ASEO GENERAL EN OBRA</t>
  </si>
  <si>
    <t>ASEO GENERAL</t>
  </si>
  <si>
    <t>Certificacion Retie</t>
  </si>
  <si>
    <t>Suministro e instalacion de malla de puesta a tierra tipo pata de ganso 3m x 3m. Incluye 3 varillas de puesta a tierra para tablero general de 2.4 m x 5/8". Incluye conector.</t>
  </si>
  <si>
    <t>Suministro e instalación de luminaria tipo bala 26W 120V hermetica</t>
  </si>
  <si>
    <t>Suministro e instalación de salida para tomacorriente uso general en tuberia pvc 1/2" y alambre nº 12 AWG (F-N-T). Incluye accesorios de fijación y conectores de resorte.</t>
  </si>
  <si>
    <t>Suministro e instalación de salida para interruptores dobles en tuberia pvc 1/2" y alambre nº 12 AWG (F-N-T). Incluye accesorios de fijación y conectores de resorte.</t>
  </si>
  <si>
    <t>Suministro e instalación de salida para iluminación 110V en tuberia pvc 1/2" y alambre nº 12 AWG (F-N-T). Incluye accesorios de fijación, conectores de resorte y derivación en cable encauchetado para alimentacion de luminaria. Altura de luminaria 2,5 - 3 mts</t>
  </si>
  <si>
    <t>ML</t>
  </si>
  <si>
    <t>Suministro e instalación de acometida area  en
tuberia de 3/4" PVC,en cable CU # 12 AWG</t>
  </si>
  <si>
    <t xml:space="preserve">Suministro e instalación de tablero regulado de 8 circuitos bifasico con barra de neutro y de tierra. </t>
  </si>
  <si>
    <t>Base en concreto para planta con cimentación para la planta de suplencia eléctrica (3.10x1.80, espesor:0.10m)</t>
  </si>
  <si>
    <t>und</t>
  </si>
  <si>
    <t>Suministro e instalación de acometida principal desde planta hasta el tablero General TG. Incluye CABLE DE CU THHN  3No2/0(F)+1No2/0(N)+1No2(T) en ducto PVC de 3". Lprom: 10m</t>
  </si>
  <si>
    <t>INSTALACIONES ELECTRICAS</t>
  </si>
  <si>
    <t>Suministro e instalacion de Sanitario(incluyen los accesorios necesarios para su correcto funcionamiento)</t>
  </si>
  <si>
    <t>10.5</t>
  </si>
  <si>
    <t>Suministro e instalacion de lavamanos(incluye grifo y todos los accesorios necesarios para su correcto funcionamiento)</t>
  </si>
  <si>
    <t>10.4</t>
  </si>
  <si>
    <t>PUNTO PRESION HIDRAULICO POTABLE</t>
  </si>
  <si>
    <t>10.3</t>
  </si>
  <si>
    <t>PUNTO SANITARIO 2"</t>
  </si>
  <si>
    <t>10.2</t>
  </si>
  <si>
    <t>SUMINISTRO E INSTALACION DE CONTROL HIDRAULICO</t>
  </si>
  <si>
    <t>10.1</t>
  </si>
  <si>
    <t>INSTALACIONES HIDROSANITARIAS</t>
  </si>
  <si>
    <t>SUMINISTRO E INSTALACION CIELO RASO ( INCLUYE ESTRUCTURA DE SOPORTE)</t>
  </si>
  <si>
    <t>9.1</t>
  </si>
  <si>
    <t>CIELO RASO</t>
  </si>
  <si>
    <t>SUMINISTRO E INSTALACION PUERTA EN MADERA A DOS HOJAS 1,40  X 2.10 MTS</t>
  </si>
  <si>
    <t>SUMINISTRO E INSTALACION PUERTA EN MADERA 0,90 X 2.10 MTS</t>
  </si>
  <si>
    <t>8.1</t>
  </si>
  <si>
    <t>CARPINTERIA EN MADERA</t>
  </si>
  <si>
    <t>SUMINISTRO E INSTALACION DE DIVISION EN ALUMINIO Y VIDRIO</t>
  </si>
  <si>
    <t>7.3</t>
  </si>
  <si>
    <t>SUMINISTRO E INSTALACION PROTECTORES METALICOS</t>
  </si>
  <si>
    <t>7.2</t>
  </si>
  <si>
    <t>SUMINISTRO E INSTALACION VENTANAS EN ALUMINIO</t>
  </si>
  <si>
    <t>7.1</t>
  </si>
  <si>
    <t>CARPINTERIA METALICA</t>
  </si>
  <si>
    <t>PINTURA ACRILICA ALTA ASEPCIA A 2 CAPAS</t>
  </si>
  <si>
    <t>6.4</t>
  </si>
  <si>
    <t xml:space="preserve">ESTUCO Y VINILO 3 MANOS MUROS EXTERIORES </t>
  </si>
  <si>
    <t>6.3</t>
  </si>
  <si>
    <t>ESTUCO Y VINILO 3 MANOS MUROS INTERIORES</t>
  </si>
  <si>
    <t>6.2</t>
  </si>
  <si>
    <t>ENCHAPE MUROS</t>
  </si>
  <si>
    <t>6.1</t>
  </si>
  <si>
    <t>MUROS</t>
  </si>
  <si>
    <t>ZOCALO EN CERAMICA</t>
  </si>
  <si>
    <t>5.2</t>
  </si>
  <si>
    <t>MEDIA CAÑA EN GRANITO BLANCO</t>
  </si>
  <si>
    <t>5.1</t>
  </si>
  <si>
    <t>ZOCALOS</t>
  </si>
  <si>
    <t>TAPETE PARA QUIROFANO</t>
  </si>
  <si>
    <t>4.4</t>
  </si>
  <si>
    <t>PISO EN CERAMICA ANTIDESLIZANTE</t>
  </si>
  <si>
    <t>4.3</t>
  </si>
  <si>
    <t>BALDOSA EN CERAMICA PISO GENERAL</t>
  </si>
  <si>
    <t>4.2</t>
  </si>
  <si>
    <t>MORTERO DE NIVELACION</t>
  </si>
  <si>
    <t>4.1</t>
  </si>
  <si>
    <t>PISOS Y ENCHAPES</t>
  </si>
  <si>
    <t>FILOS Y DILATACIONES</t>
  </si>
  <si>
    <t>3.3</t>
  </si>
  <si>
    <t>RESANE Y REPARACION DE MUROS INTERIORES</t>
  </si>
  <si>
    <t>3.2</t>
  </si>
  <si>
    <t>RESANE Y REPARACION DE MUROS EXTERIORES</t>
  </si>
  <si>
    <t>3.1</t>
  </si>
  <si>
    <t>PAÑETES</t>
  </si>
  <si>
    <t>SUMINISTRO E INSTALACION DE CUBIERTA TERMOACUSTICA</t>
  </si>
  <si>
    <t>2.2</t>
  </si>
  <si>
    <t>ESTRUCTURA DE CUBIERTA EN MADERA 5" X 2"</t>
  </si>
  <si>
    <t>2.1</t>
  </si>
  <si>
    <t>CUBIERTA</t>
  </si>
  <si>
    <t>DEMOLICION MANUAL DE MURO EN MAMPOSTERIA</t>
  </si>
  <si>
    <t>M3</t>
  </si>
  <si>
    <t>EXCAVACION MANUAL POZA SEPTICA</t>
  </si>
  <si>
    <t>DESMONTE REDES ELECTRICAS</t>
  </si>
  <si>
    <t>DEMOLICION DE ENCHAPES SOBRE PISO</t>
  </si>
  <si>
    <t>DEMOLICION DE ENCHAPES EN PARED</t>
  </si>
  <si>
    <t>DESMONTE DE PROTECTORES DE VENTANAS Y PUERTAS</t>
  </si>
  <si>
    <t>DESMONTE DE VENTANAS</t>
  </si>
  <si>
    <t>weqqqqqqqqqqqqqqqqqqqqeeeeeeee</t>
  </si>
  <si>
    <t>DESMONTE DE PUERTAS</t>
  </si>
  <si>
    <t>DESMONTE DE CIELO RASO</t>
  </si>
  <si>
    <t>DESMONTAJES DE COMBO SANITARIO, GRIFERIA Y ACCESORIOS MANUALMENTE</t>
  </si>
  <si>
    <t>DESMONTE DE CUBIERTA (INCLUYE ESTRUCTURA DE MADERA</t>
  </si>
  <si>
    <t>CERRAMIENTO PROVISIONAL EN  POLISOMBRA 2 MTS</t>
  </si>
  <si>
    <t>PRELIMINARES</t>
  </si>
  <si>
    <t>VALOR TOTAL</t>
  </si>
  <si>
    <t>VALOR UNITARIO</t>
  </si>
  <si>
    <t>CANTIDAD</t>
  </si>
  <si>
    <t>UNIDAD</t>
  </si>
  <si>
    <t xml:space="preserve">ACTIVIDADES </t>
  </si>
  <si>
    <t>ITEM</t>
  </si>
  <si>
    <r>
      <t xml:space="preserve">PRESUPUESTO MODELO INTERVENCIONES PARA CENTROS Y PUESTOS DE SALUD 
</t>
    </r>
    <r>
      <rPr>
        <sz val="11"/>
        <color theme="1"/>
        <rFont val="Calibri"/>
        <family val="2"/>
        <scheme val="minor"/>
      </rPr>
      <t>Ministerio de Salud y Protección Social
Subdirección de Infraestructura en Salud</t>
    </r>
  </si>
  <si>
    <t>ESTRUCTURA METALICA PARA CUBIERTA PERFIL TIPO C</t>
  </si>
  <si>
    <t>INPERMEABILIZACION VIGA CANAL Y PLACAS AEREAS</t>
  </si>
  <si>
    <t>MURO BLOQUE LISO HUECO DE CEMENTO  39X19X10  E= 0.10 M MORTERO 1:4.</t>
  </si>
  <si>
    <t>MURO DRYWALL DOBLE CARA CAL. 6MM  E=10CM. INCLUYE ESTRUCTURA PERFILES METALICOS Y PINTURA.</t>
  </si>
  <si>
    <t>MANTENIMIENTO Y PINTURA DE MALLA ESLABONADA EXISTENTE</t>
  </si>
  <si>
    <t>CONCERTINA EN ACERO GALVANIZADO 45 CM DIAMETRO</t>
  </si>
  <si>
    <t>SUMINISTRO E INSTALACION CIELO RASO SUPERBOARD ( INCLUYE ESTRUCTURA DE SOPORTE)</t>
  </si>
  <si>
    <t>DESMONTE DE CUBIERTA</t>
  </si>
  <si>
    <t>IMPERMEABILIZACION VIGA CANAL Y PLACAS AEREAS</t>
  </si>
  <si>
    <t>RESTAURACION DE PISO EN GRANITO</t>
  </si>
  <si>
    <t>ESTUCO MUROS INTERIORES</t>
  </si>
  <si>
    <t xml:space="preserve">ESTUCO PARA EXTERIORES </t>
  </si>
  <si>
    <t>PINTURA TIPO 1 A 3 CAPAS PARA INTERIORES</t>
  </si>
  <si>
    <t>PINTURA TIPO 1 A 3 CAPAS PARA EXTERIORES</t>
  </si>
  <si>
    <t>REPARACION,AJUSTE Y PINTURA DE PUERTAS EN MADERA.</t>
  </si>
  <si>
    <t>REPARACION,AJUSTE Y PINTURA DE ARMARIOS EN MADERA</t>
  </si>
  <si>
    <t>SUMINISTRO E INSTALACION CIELO RASO  ( INCLUYE ESTRUCTURA DE SOPORTE)</t>
  </si>
  <si>
    <t>Suministro e instalacion de lavamanos(incluye grifo y todos los accesorios necesarios para su correcto funcionamiento</t>
  </si>
  <si>
    <t>Suministro e instalacion de Sanitario(incluyen los accesorios necesarios para su correcto funcionamiento</t>
  </si>
  <si>
    <t>VALOR TOTAL DE LA OBRA (C.DIRECTOS + C. INDIRECTOS)</t>
  </si>
  <si>
    <t xml:space="preserve">ACTIVIDAD 1.  ADECUACION DEL CENTRO DE SALUD DEL CORREGIMIENTO DEL PAJARO DEL MUNICIPIO DE MANAURE DEL DEPARTAMENTO DE LA GUAJIRA
</t>
  </si>
  <si>
    <t xml:space="preserve">ACTIVIDAD 2. ADECUACION DEL CENTRO DE SALUD  DEL MUNICIPIO DE MANAURE DEL DEPARTAMENTO DE LA GUAJIRA
</t>
  </si>
  <si>
    <t>2,1,1</t>
  </si>
  <si>
    <t>2,1,2</t>
  </si>
  <si>
    <t>2,1,3</t>
  </si>
  <si>
    <t>2,1,4</t>
  </si>
  <si>
    <t>2,1,5</t>
  </si>
  <si>
    <t>2,1,6</t>
  </si>
  <si>
    <t>2,1,7</t>
  </si>
  <si>
    <t>2.2.1</t>
  </si>
  <si>
    <t>2.2.2</t>
  </si>
  <si>
    <t>2.3.1</t>
  </si>
  <si>
    <t>2.3.2</t>
  </si>
  <si>
    <t>2.3.3</t>
  </si>
  <si>
    <t>2.4</t>
  </si>
  <si>
    <t>2.4.1</t>
  </si>
  <si>
    <t>2.4.2</t>
  </si>
  <si>
    <t>2.4.3</t>
  </si>
  <si>
    <t>2.4.4</t>
  </si>
  <si>
    <t>2.5</t>
  </si>
  <si>
    <t>2.5.1</t>
  </si>
  <si>
    <t>2.6</t>
  </si>
  <si>
    <t>2.6.1</t>
  </si>
  <si>
    <t>2.6.2</t>
  </si>
  <si>
    <t>2.6.3</t>
  </si>
  <si>
    <t>2.6.4</t>
  </si>
  <si>
    <t>2.6.5</t>
  </si>
  <si>
    <t>2.6.6</t>
  </si>
  <si>
    <t>2.7</t>
  </si>
  <si>
    <t>2.7,1</t>
  </si>
  <si>
    <t>2.7,2</t>
  </si>
  <si>
    <t>2.8</t>
  </si>
  <si>
    <t>2.8,1</t>
  </si>
  <si>
    <t>2.9</t>
  </si>
  <si>
    <t>2.9,1</t>
  </si>
  <si>
    <t>2.9,2</t>
  </si>
  <si>
    <t>2.9,3</t>
  </si>
  <si>
    <t>2.10</t>
  </si>
  <si>
    <t>2.10,1</t>
  </si>
  <si>
    <t xml:space="preserve">ACTIVIDAD 3. ADECUACION DEL CENTRO DE SALUD DEL CORREGIMIENTO DE MAYAPO DEL MUNICIPIO DE MANAURE DEL DEPARTAMENTO DE LA GUAJIRA
</t>
  </si>
  <si>
    <t>3.1,1</t>
  </si>
  <si>
    <t>3.1,2</t>
  </si>
  <si>
    <t>3.1,3</t>
  </si>
  <si>
    <t>3.1,4</t>
  </si>
  <si>
    <t>3.1,5</t>
  </si>
  <si>
    <t>3.1,6</t>
  </si>
  <si>
    <t>3.1,7</t>
  </si>
  <si>
    <t>3.1,8</t>
  </si>
  <si>
    <t>3.1,9</t>
  </si>
  <si>
    <t>3.1,10</t>
  </si>
  <si>
    <t>3.1,11</t>
  </si>
  <si>
    <t>3.1,12</t>
  </si>
  <si>
    <t>3.2.1</t>
  </si>
  <si>
    <t>3.2.2</t>
  </si>
  <si>
    <t>3.2.3</t>
  </si>
  <si>
    <t>3.3.1</t>
  </si>
  <si>
    <t>3.3.2</t>
  </si>
  <si>
    <t>3.3.3</t>
  </si>
  <si>
    <t>3.4</t>
  </si>
  <si>
    <t>3.4.1</t>
  </si>
  <si>
    <t>3.4.2</t>
  </si>
  <si>
    <t>3.4.3</t>
  </si>
  <si>
    <t>3.4.4</t>
  </si>
  <si>
    <t>3.5</t>
  </si>
  <si>
    <t>3.5.1</t>
  </si>
  <si>
    <t>3.5.2</t>
  </si>
  <si>
    <t>3.6</t>
  </si>
  <si>
    <t>3.6.1</t>
  </si>
  <si>
    <t>3.6.2</t>
  </si>
  <si>
    <t>3.6.3</t>
  </si>
  <si>
    <t>3.6.4</t>
  </si>
  <si>
    <t>3.6.5</t>
  </si>
  <si>
    <t>3.6.6</t>
  </si>
  <si>
    <t>3.7</t>
  </si>
  <si>
    <t>3.7.1</t>
  </si>
  <si>
    <t>3.7.2</t>
  </si>
  <si>
    <t>3.7.3</t>
  </si>
  <si>
    <t>3.7.4</t>
  </si>
  <si>
    <t>3.7.5</t>
  </si>
  <si>
    <t>3.8</t>
  </si>
  <si>
    <t>3.8.1</t>
  </si>
  <si>
    <t>3.8.2</t>
  </si>
  <si>
    <t>3.9</t>
  </si>
  <si>
    <t>3.9.1</t>
  </si>
  <si>
    <t>3.10</t>
  </si>
  <si>
    <t>3.10.1</t>
  </si>
  <si>
    <t>3.10.2</t>
  </si>
  <si>
    <t>3.10.3</t>
  </si>
  <si>
    <t>3.10.4</t>
  </si>
  <si>
    <t>3.10.5</t>
  </si>
  <si>
    <t>3.11</t>
  </si>
  <si>
    <t>3.11,1</t>
  </si>
  <si>
    <t>3.11,2</t>
  </si>
  <si>
    <t>3.11,3</t>
  </si>
  <si>
    <t>3.11,4</t>
  </si>
  <si>
    <t>3.11,5</t>
  </si>
  <si>
    <t>3.11,6</t>
  </si>
  <si>
    <t>3.11,7</t>
  </si>
  <si>
    <t>3.11,8</t>
  </si>
  <si>
    <t>3.11,9</t>
  </si>
  <si>
    <t>3.11,10</t>
  </si>
  <si>
    <t>3.12</t>
  </si>
  <si>
    <t>3.12,1</t>
  </si>
  <si>
    <t>3.13</t>
  </si>
  <si>
    <t>3.13,1</t>
  </si>
  <si>
    <t>3.13,2</t>
  </si>
  <si>
    <t>3.13,3</t>
  </si>
  <si>
    <t>3.13,4</t>
  </si>
  <si>
    <t>3.14</t>
  </si>
  <si>
    <t>3.14,1</t>
  </si>
  <si>
    <t>3.14,2</t>
  </si>
  <si>
    <t>3.14,3</t>
  </si>
  <si>
    <t>3.14,4</t>
  </si>
  <si>
    <t>3.14,5</t>
  </si>
  <si>
    <t>3.14,6</t>
  </si>
  <si>
    <t xml:space="preserve">VALOR TOTAL ACTIVIDAD 3 (C.DIRECTOS + C. INDIRECTOS+EQUIPOS)- </t>
  </si>
  <si>
    <t>VALOR TOTAL DEL PROYECTO</t>
  </si>
  <si>
    <t>ADECUACION DEL CENTRO DE SALUD DEL CORREGIMIENTO DE MAYAPO DEL MUNICIPIO DE MANAURE DEL DEPARTAMENTO DE LA GUAJIRA</t>
  </si>
  <si>
    <t>VALOR BASE O COSTO DIRECTO OBRA CIVIL</t>
  </si>
  <si>
    <t>DESCRIPCION</t>
  </si>
  <si>
    <t xml:space="preserve">F.P </t>
  </si>
  <si>
    <t>H.M</t>
  </si>
  <si>
    <t>VR. SALARIO</t>
  </si>
  <si>
    <t>MES</t>
  </si>
  <si>
    <t>VR.PARCIAL</t>
  </si>
  <si>
    <t>Staff de personal + prestaciones sociales</t>
  </si>
  <si>
    <t>Ingeniero Director de Obra</t>
  </si>
  <si>
    <t>Ingeniero Residente de Obra</t>
  </si>
  <si>
    <t>Sisoma</t>
  </si>
  <si>
    <t>Almacenista</t>
  </si>
  <si>
    <t>Costos Administrativos</t>
  </si>
  <si>
    <t>Cantidad</t>
  </si>
  <si>
    <t>Valor Unitario</t>
  </si>
  <si>
    <t>Mes</t>
  </si>
  <si>
    <t>Papeleria y utiles de consumo</t>
  </si>
  <si>
    <t>Valla Informativa del proyecto</t>
  </si>
  <si>
    <t>Campamento y almacen</t>
  </si>
  <si>
    <t>Servicios publicos provisionales</t>
  </si>
  <si>
    <t>Pólizas</t>
  </si>
  <si>
    <t>VALOR BASE</t>
  </si>
  <si>
    <t>%</t>
  </si>
  <si>
    <t>PÓLIZA DE CUMPLIMIENTO CONTRATO</t>
  </si>
  <si>
    <t>PÓLIZA DE ESTABILIDAD O CALIDAD</t>
  </si>
  <si>
    <t>PÓLIZA DE SALARIO Y PRESTACIONES SOCIAL</t>
  </si>
  <si>
    <t>PÓLIZA DE TODO RIESGO</t>
  </si>
  <si>
    <t>A</t>
  </si>
  <si>
    <t>ADMINISTRACION (A)</t>
  </si>
  <si>
    <t>I</t>
  </si>
  <si>
    <t xml:space="preserve">IMPREVISTOS (I) </t>
  </si>
  <si>
    <t>U</t>
  </si>
  <si>
    <t>UTILIDAD (U)</t>
  </si>
  <si>
    <t xml:space="preserve"> ADECUACION DEL CENTRO DE SALUD  DEL MUNICIPIO DE MANAURE DEL DEPARTAMENTO DE LA GUAJIRA</t>
  </si>
  <si>
    <t>ADECUACION DEL CENTRO DE SALUD DEL CORREGIMIENTO DEL PAJARO DEL MUNICIPIO DE MANAURE DEL DEPARTAMENTO DE LA GUAJIRA</t>
  </si>
  <si>
    <r>
      <t>OBJETO: ADECUACIÓN DE LA INFRAESTRUCTURA FÍSICA DE LOS CENTROS DE SALUD DE MAYAPO, EL PÁJARO Y MANAURE, ADSCRITOS A LA E.S.E. HOSPITAL ARMANDO PABÓN LÓPEZ, EN EL MUNICIPIO DE MANAURE, DEPARTAMENTO DE LA GUAJIRA</t>
    </r>
    <r>
      <rPr>
        <b/>
        <i/>
        <sz val="11"/>
        <color theme="1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</si>
</sst>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[$$-240A]\ * #,##0_-;\-[$$-240A]\ * #,##0_-;_-[$$-240A]\ * &quot;-&quot;??_-;_-@_-"/>
    <numFmt numFmtId="166" formatCode="0.0%"/>
    <numFmt numFmtId="167" formatCode="0.0"/>
    <numFmt numFmtId="168" formatCode="_-* #,##0_-;\-* #,##0_-;_-* &quot;-&quot;??_-;_-@_-"/>
    <numFmt numFmtId="169" formatCode="_-* #,##0.00\ &quot;€&quot;_-;\-* #,##0.00\ &quot;€&quot;_-;_-* &quot;-&quot;??\ &quot;€&quot;_-;_-@_-"/>
    <numFmt numFmtId="170" formatCode="_-&quot;$&quot;* #,##0.00_-;\-&quot;$&quot;* #,##0.00_-;_-&quot;$&quot;* &quot;-&quot;??_-;_-@_-"/>
    <numFmt numFmtId="171" formatCode="_(&quot;$&quot;\ * #,##0.00_);_(&quot;$&quot;\ * \(#,##0.00\);_(&quot;$&quot;\ * &quot;-&quot;??_);_(@_)"/>
    <numFmt numFmtId="172" formatCode="_(&quot;CO$&quot;* #,##0.00_);_(&quot;CO$&quot;* \(#,##0.00\);_(&quot;CO$&quot;* &quot;-&quot;??_);_(@_)"/>
    <numFmt numFmtId="173" formatCode="_ [$€-2]\ * #,##0.00_ ;_ [$€-2]\ * \-#,##0.00_ ;_ [$€-2]\ * &quot;-&quot;??_ 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76" formatCode="#,##0.00_);\-#,##0.00"/>
    <numFmt numFmtId="177" formatCode="_-&quot;$&quot;\ * #,##0_-;\-&quot;$&quot;\ * #,##0_-;_-&quot;$&quot;\ * &quot;-&quot;??_-;_-@_-"/>
    <numFmt numFmtId="178" formatCode="_-[$$-240A]* #,##0_-;\-[$$-240A]* #,##0_-;_-[$$-240A]* &quot;-&quot;??_-;_-@_-"/>
    <numFmt numFmtId="179" formatCode="[$$-240A]\ #,##0"/>
    <numFmt numFmtId="180" formatCode="[$$-240A]\ 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2" tint="-0.899990844447157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i/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0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10" fillId="0" borderId="0"/>
    <xf numFmtId="0" fontId="9" fillId="0" borderId="0"/>
    <xf numFmtId="0" fontId="10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Protection="0">
      <alignment vertical="top" wrapText="1"/>
    </xf>
  </cellStyleXfs>
  <cellXfs count="365">
    <xf numFmtId="0" fontId="0" fillId="0" borderId="0" xfId="0"/>
    <xf numFmtId="42" fontId="0" fillId="0" borderId="0" xfId="3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4" fontId="0" fillId="0" borderId="0" xfId="2" applyFont="1"/>
    <xf numFmtId="42" fontId="0" fillId="0" borderId="1" xfId="0" applyNumberFormat="1" applyBorder="1"/>
    <xf numFmtId="42" fontId="5" fillId="0" borderId="1" xfId="3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42" fontId="0" fillId="0" borderId="14" xfId="0" applyNumberFormat="1" applyBorder="1"/>
    <xf numFmtId="42" fontId="5" fillId="0" borderId="15" xfId="3" applyFont="1" applyBorder="1"/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left"/>
    </xf>
    <xf numFmtId="0" fontId="6" fillId="0" borderId="15" xfId="0" applyFont="1" applyBorder="1" applyAlignment="1">
      <alignment horizontal="center"/>
    </xf>
    <xf numFmtId="42" fontId="0" fillId="0" borderId="17" xfId="0" applyNumberFormat="1" applyBorder="1"/>
    <xf numFmtId="42" fontId="5" fillId="0" borderId="18" xfId="3" applyFont="1" applyBorder="1"/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42" fontId="0" fillId="0" borderId="20" xfId="0" applyNumberFormat="1" applyBorder="1"/>
    <xf numFmtId="42" fontId="5" fillId="0" borderId="21" xfId="3" applyFont="1" applyBorder="1"/>
    <xf numFmtId="0" fontId="5" fillId="0" borderId="21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42" fontId="6" fillId="6" borderId="9" xfId="0" applyNumberFormat="1" applyFont="1" applyFill="1" applyBorder="1"/>
    <xf numFmtId="0" fontId="6" fillId="6" borderId="9" xfId="0" applyFont="1" applyFill="1" applyBorder="1" applyAlignment="1">
      <alignment horizontal="center"/>
    </xf>
    <xf numFmtId="42" fontId="0" fillId="0" borderId="4" xfId="0" applyNumberFormat="1" applyBorder="1"/>
    <xf numFmtId="42" fontId="5" fillId="0" borderId="0" xfId="3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5" xfId="0" applyFont="1" applyBorder="1" applyAlignment="1">
      <alignment horizontal="center"/>
    </xf>
    <xf numFmtId="42" fontId="4" fillId="6" borderId="9" xfId="0" applyNumberFormat="1" applyFont="1" applyFill="1" applyBorder="1"/>
    <xf numFmtId="0" fontId="2" fillId="6" borderId="22" xfId="0" applyFont="1" applyFill="1" applyBorder="1"/>
    <xf numFmtId="0" fontId="2" fillId="6" borderId="23" xfId="0" applyFont="1" applyFill="1" applyBorder="1"/>
    <xf numFmtId="166" fontId="2" fillId="6" borderId="23" xfId="0" applyNumberFormat="1" applyFont="1" applyFill="1" applyBorder="1" applyAlignment="1">
      <alignment horizontal="center"/>
    </xf>
    <xf numFmtId="165" fontId="0" fillId="0" borderId="25" xfId="0" applyNumberFormat="1" applyBorder="1"/>
    <xf numFmtId="0" fontId="0" fillId="0" borderId="26" xfId="0" applyBorder="1"/>
    <xf numFmtId="9" fontId="0" fillId="0" borderId="26" xfId="0" applyNumberFormat="1" applyBorder="1" applyAlignment="1">
      <alignment horizontal="center"/>
    </xf>
    <xf numFmtId="165" fontId="0" fillId="0" borderId="28" xfId="0" applyNumberFormat="1" applyBorder="1"/>
    <xf numFmtId="0" fontId="0" fillId="0" borderId="29" xfId="0" applyBorder="1"/>
    <xf numFmtId="9" fontId="0" fillId="0" borderId="29" xfId="0" applyNumberFormat="1" applyBorder="1" applyAlignment="1">
      <alignment horizontal="center"/>
    </xf>
    <xf numFmtId="164" fontId="4" fillId="4" borderId="9" xfId="0" applyNumberFormat="1" applyFont="1" applyFill="1" applyBorder="1"/>
    <xf numFmtId="42" fontId="0" fillId="0" borderId="9" xfId="0" applyNumberFormat="1" applyBorder="1"/>
    <xf numFmtId="42" fontId="0" fillId="0" borderId="15" xfId="3" applyFont="1" applyBorder="1"/>
    <xf numFmtId="0" fontId="0" fillId="0" borderId="15" xfId="0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left"/>
    </xf>
    <xf numFmtId="42" fontId="0" fillId="0" borderId="21" xfId="0" applyNumberFormat="1" applyBorder="1"/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left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left"/>
    </xf>
    <xf numFmtId="42" fontId="6" fillId="4" borderId="9" xfId="0" applyNumberFormat="1" applyFont="1" applyFill="1" applyBorder="1"/>
    <xf numFmtId="0" fontId="6" fillId="4" borderId="9" xfId="0" applyFont="1" applyFill="1" applyBorder="1" applyAlignment="1">
      <alignment horizontal="center"/>
    </xf>
    <xf numFmtId="42" fontId="0" fillId="0" borderId="10" xfId="0" applyNumberFormat="1" applyBorder="1"/>
    <xf numFmtId="42" fontId="5" fillId="0" borderId="9" xfId="3" applyFont="1" applyBorder="1"/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left" wrapText="1"/>
    </xf>
    <xf numFmtId="0" fontId="6" fillId="0" borderId="9" xfId="0" applyFont="1" applyBorder="1" applyAlignment="1">
      <alignment horizontal="center"/>
    </xf>
    <xf numFmtId="42" fontId="2" fillId="4" borderId="9" xfId="0" applyNumberFormat="1" applyFont="1" applyFill="1" applyBorder="1"/>
    <xf numFmtId="42" fontId="0" fillId="0" borderId="14" xfId="0" applyNumberFormat="1" applyBorder="1" applyAlignment="1">
      <alignment vertical="center"/>
    </xf>
    <xf numFmtId="42" fontId="5" fillId="0" borderId="15" xfId="3" applyFont="1" applyBorder="1" applyAlignment="1">
      <alignment vertical="center"/>
    </xf>
    <xf numFmtId="0" fontId="5" fillId="0" borderId="15" xfId="0" applyFont="1" applyBorder="1" applyAlignment="1">
      <alignment horizontal="left" wrapText="1"/>
    </xf>
    <xf numFmtId="2" fontId="6" fillId="0" borderId="15" xfId="0" applyNumberFormat="1" applyFont="1" applyBorder="1" applyAlignment="1">
      <alignment horizontal="center"/>
    </xf>
    <xf numFmtId="42" fontId="0" fillId="0" borderId="17" xfId="0" applyNumberFormat="1" applyBorder="1" applyAlignment="1">
      <alignment vertical="center"/>
    </xf>
    <xf numFmtId="42" fontId="5" fillId="0" borderId="18" xfId="3" applyFont="1" applyBorder="1" applyAlignment="1">
      <alignment horizontal="center" vertical="center"/>
    </xf>
    <xf numFmtId="0" fontId="5" fillId="0" borderId="18" xfId="0" applyFont="1" applyBorder="1" applyAlignment="1">
      <alignment horizontal="left" wrapText="1"/>
    </xf>
    <xf numFmtId="167" fontId="6" fillId="0" borderId="18" xfId="0" applyNumberFormat="1" applyFont="1" applyBorder="1" applyAlignment="1">
      <alignment horizontal="center"/>
    </xf>
    <xf numFmtId="42" fontId="5" fillId="0" borderId="21" xfId="3" applyFont="1" applyBorder="1" applyAlignment="1">
      <alignment horizontal="center" vertical="center"/>
    </xf>
    <xf numFmtId="0" fontId="5" fillId="0" borderId="21" xfId="0" applyFont="1" applyBorder="1" applyAlignment="1">
      <alignment horizontal="left" wrapText="1"/>
    </xf>
    <xf numFmtId="42" fontId="0" fillId="0" borderId="32" xfId="0" applyNumberFormat="1" applyBorder="1"/>
    <xf numFmtId="42" fontId="5" fillId="0" borderId="33" xfId="3" applyFont="1" applyBorder="1" applyAlignment="1">
      <alignment horizontal="center" vertical="center"/>
    </xf>
    <xf numFmtId="0" fontId="5" fillId="0" borderId="33" xfId="0" applyFont="1" applyBorder="1" applyAlignment="1">
      <alignment horizontal="center"/>
    </xf>
    <xf numFmtId="0" fontId="5" fillId="0" borderId="33" xfId="0" applyFont="1" applyBorder="1" applyAlignment="1">
      <alignment horizontal="center" vertical="center"/>
    </xf>
    <xf numFmtId="0" fontId="5" fillId="0" borderId="33" xfId="0" applyFont="1" applyBorder="1" applyAlignment="1">
      <alignment horizontal="left" wrapText="1"/>
    </xf>
    <xf numFmtId="0" fontId="6" fillId="0" borderId="33" xfId="0" applyFont="1" applyBorder="1" applyAlignment="1">
      <alignment horizontal="center"/>
    </xf>
    <xf numFmtId="42" fontId="0" fillId="0" borderId="20" xfId="0" applyNumberFormat="1" applyBorder="1" applyAlignment="1">
      <alignment vertical="center"/>
    </xf>
    <xf numFmtId="42" fontId="5" fillId="0" borderId="14" xfId="0" applyNumberFormat="1" applyFont="1" applyBorder="1" applyAlignment="1">
      <alignment horizontal="left" vertical="center" wrapText="1"/>
    </xf>
    <xf numFmtId="42" fontId="5" fillId="0" borderId="15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wrapText="1"/>
    </xf>
    <xf numFmtId="168" fontId="7" fillId="0" borderId="21" xfId="1" applyNumberFormat="1" applyFont="1" applyFill="1" applyBorder="1" applyAlignment="1">
      <alignment horizontal="center" vertical="center"/>
    </xf>
    <xf numFmtId="42" fontId="6" fillId="4" borderId="34" xfId="0" applyNumberFormat="1" applyFont="1" applyFill="1" applyBorder="1"/>
    <xf numFmtId="0" fontId="6" fillId="4" borderId="34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42" fontId="5" fillId="0" borderId="15" xfId="3" applyFont="1" applyFill="1" applyBorder="1"/>
    <xf numFmtId="0" fontId="6" fillId="0" borderId="15" xfId="0" applyFont="1" applyBorder="1" applyAlignment="1">
      <alignment horizontal="center" vertical="center"/>
    </xf>
    <xf numFmtId="42" fontId="5" fillId="0" borderId="18" xfId="3" applyFont="1" applyFill="1" applyBorder="1"/>
    <xf numFmtId="0" fontId="6" fillId="0" borderId="18" xfId="0" applyFont="1" applyBorder="1" applyAlignment="1">
      <alignment horizontal="center" vertical="center"/>
    </xf>
    <xf numFmtId="42" fontId="0" fillId="0" borderId="35" xfId="0" applyNumberFormat="1" applyBorder="1"/>
    <xf numFmtId="42" fontId="5" fillId="0" borderId="21" xfId="3" applyFont="1" applyFill="1" applyBorder="1"/>
    <xf numFmtId="42" fontId="5" fillId="0" borderId="0" xfId="3" applyFont="1" applyFill="1" applyBorder="1"/>
    <xf numFmtId="0" fontId="5" fillId="0" borderId="0" xfId="0" applyFont="1" applyAlignment="1">
      <alignment wrapText="1"/>
    </xf>
    <xf numFmtId="42" fontId="0" fillId="0" borderId="36" xfId="0" applyNumberFormat="1" applyBorder="1" applyAlignment="1">
      <alignment vertical="center"/>
    </xf>
    <xf numFmtId="42" fontId="5" fillId="0" borderId="23" xfId="3" applyFont="1" applyFill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wrapText="1"/>
    </xf>
    <xf numFmtId="0" fontId="6" fillId="0" borderId="9" xfId="0" applyFont="1" applyBorder="1" applyAlignment="1">
      <alignment horizontal="center" vertical="center"/>
    </xf>
    <xf numFmtId="0" fontId="5" fillId="0" borderId="0" xfId="0" applyFont="1"/>
    <xf numFmtId="42" fontId="0" fillId="0" borderId="15" xfId="0" applyNumberFormat="1" applyBorder="1"/>
    <xf numFmtId="0" fontId="5" fillId="0" borderId="15" xfId="0" applyFont="1" applyBorder="1"/>
    <xf numFmtId="42" fontId="0" fillId="0" borderId="37" xfId="0" applyNumberFormat="1" applyBorder="1"/>
    <xf numFmtId="0" fontId="5" fillId="0" borderId="21" xfId="0" applyFont="1" applyBorder="1"/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18" xfId="0" applyFont="1" applyBorder="1"/>
    <xf numFmtId="0" fontId="5" fillId="0" borderId="40" xfId="0" applyFont="1" applyBorder="1" applyAlignment="1">
      <alignment horizontal="center"/>
    </xf>
    <xf numFmtId="42" fontId="6" fillId="4" borderId="41" xfId="0" applyNumberFormat="1" applyFont="1" applyFill="1" applyBorder="1"/>
    <xf numFmtId="0" fontId="0" fillId="2" borderId="0" xfId="0" applyFill="1"/>
    <xf numFmtId="42" fontId="0" fillId="2" borderId="4" xfId="0" applyNumberFormat="1" applyFill="1" applyBorder="1"/>
    <xf numFmtId="42" fontId="5" fillId="2" borderId="0" xfId="3" applyFont="1" applyFill="1" applyBorder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0" fillId="2" borderId="0" xfId="0" applyFill="1" applyAlignment="1">
      <alignment wrapText="1"/>
    </xf>
    <xf numFmtId="42" fontId="0" fillId="2" borderId="17" xfId="0" applyNumberFormat="1" applyFill="1" applyBorder="1"/>
    <xf numFmtId="42" fontId="5" fillId="2" borderId="18" xfId="3" applyFont="1" applyFill="1" applyBorder="1"/>
    <xf numFmtId="0" fontId="5" fillId="2" borderId="18" xfId="0" applyFont="1" applyFill="1" applyBorder="1" applyAlignment="1">
      <alignment horizontal="center"/>
    </xf>
    <xf numFmtId="0" fontId="5" fillId="2" borderId="18" xfId="0" applyFont="1" applyFill="1" applyBorder="1"/>
    <xf numFmtId="42" fontId="0" fillId="2" borderId="20" xfId="0" applyNumberFormat="1" applyFill="1" applyBorder="1"/>
    <xf numFmtId="42" fontId="5" fillId="2" borderId="21" xfId="3" applyFont="1" applyFill="1" applyBorder="1"/>
    <xf numFmtId="0" fontId="5" fillId="2" borderId="21" xfId="0" applyFont="1" applyFill="1" applyBorder="1" applyAlignment="1">
      <alignment horizontal="center"/>
    </xf>
    <xf numFmtId="0" fontId="5" fillId="2" borderId="21" xfId="0" applyFont="1" applyFill="1" applyBorder="1"/>
    <xf numFmtId="42" fontId="0" fillId="2" borderId="14" xfId="0" applyNumberFormat="1" applyFill="1" applyBorder="1"/>
    <xf numFmtId="42" fontId="5" fillId="2" borderId="15" xfId="3" applyFont="1" applyFill="1" applyBorder="1"/>
    <xf numFmtId="0" fontId="5" fillId="2" borderId="15" xfId="0" applyFont="1" applyFill="1" applyBorder="1" applyAlignment="1">
      <alignment horizontal="center"/>
    </xf>
    <xf numFmtId="0" fontId="5" fillId="2" borderId="38" xfId="0" applyFont="1" applyFill="1" applyBorder="1"/>
    <xf numFmtId="42" fontId="0" fillId="2" borderId="35" xfId="0" applyNumberFormat="1" applyFill="1" applyBorder="1"/>
    <xf numFmtId="42" fontId="5" fillId="2" borderId="37" xfId="3" applyFont="1" applyFill="1" applyBorder="1"/>
    <xf numFmtId="0" fontId="5" fillId="2" borderId="37" xfId="0" applyFont="1" applyFill="1" applyBorder="1" applyAlignment="1">
      <alignment horizontal="center"/>
    </xf>
    <xf numFmtId="0" fontId="5" fillId="2" borderId="44" xfId="0" applyFont="1" applyFill="1" applyBorder="1"/>
    <xf numFmtId="0" fontId="5" fillId="2" borderId="39" xfId="0" applyFont="1" applyFill="1" applyBorder="1"/>
    <xf numFmtId="0" fontId="6" fillId="0" borderId="37" xfId="0" applyFont="1" applyBorder="1" applyAlignment="1">
      <alignment horizontal="center"/>
    </xf>
    <xf numFmtId="42" fontId="0" fillId="2" borderId="15" xfId="0" applyNumberFormat="1" applyFill="1" applyBorder="1"/>
    <xf numFmtId="0" fontId="5" fillId="2" borderId="15" xfId="0" applyFont="1" applyFill="1" applyBorder="1"/>
    <xf numFmtId="42" fontId="0" fillId="2" borderId="18" xfId="0" applyNumberFormat="1" applyFill="1" applyBorder="1"/>
    <xf numFmtId="42" fontId="0" fillId="2" borderId="37" xfId="0" applyNumberFormat="1" applyFill="1" applyBorder="1"/>
    <xf numFmtId="0" fontId="5" fillId="2" borderId="37" xfId="0" applyFont="1" applyFill="1" applyBorder="1"/>
    <xf numFmtId="42" fontId="0" fillId="0" borderId="18" xfId="0" applyNumberFormat="1" applyBorder="1"/>
    <xf numFmtId="0" fontId="5" fillId="0" borderId="17" xfId="0" applyFont="1" applyBorder="1"/>
    <xf numFmtId="0" fontId="5" fillId="0" borderId="20" xfId="0" applyFont="1" applyBorder="1"/>
    <xf numFmtId="2" fontId="5" fillId="0" borderId="0" xfId="0" applyNumberFormat="1" applyFont="1" applyAlignment="1">
      <alignment horizontal="center"/>
    </xf>
    <xf numFmtId="2" fontId="5" fillId="2" borderId="15" xfId="0" applyNumberFormat="1" applyFont="1" applyFill="1" applyBorder="1" applyAlignment="1">
      <alignment horizontal="center"/>
    </xf>
    <xf numFmtId="42" fontId="0" fillId="0" borderId="33" xfId="0" applyNumberFormat="1" applyBorder="1"/>
    <xf numFmtId="42" fontId="5" fillId="0" borderId="33" xfId="3" applyFont="1" applyFill="1" applyBorder="1"/>
    <xf numFmtId="2" fontId="5" fillId="2" borderId="33" xfId="0" applyNumberFormat="1" applyFont="1" applyFill="1" applyBorder="1" applyAlignment="1">
      <alignment horizontal="center"/>
    </xf>
    <xf numFmtId="0" fontId="5" fillId="0" borderId="33" xfId="0" applyFont="1" applyBorder="1"/>
    <xf numFmtId="0" fontId="6" fillId="0" borderId="3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2" fontId="2" fillId="4" borderId="9" xfId="0" applyNumberFormat="1" applyFont="1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42" fontId="2" fillId="0" borderId="9" xfId="3" applyFont="1" applyBorder="1" applyAlignment="1">
      <alignment vertical="center"/>
    </xf>
    <xf numFmtId="0" fontId="2" fillId="0" borderId="9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2" fontId="5" fillId="0" borderId="33" xfId="0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0" fontId="5" fillId="0" borderId="14" xfId="0" applyFont="1" applyBorder="1"/>
    <xf numFmtId="0" fontId="5" fillId="2" borderId="15" xfId="0" applyFont="1" applyFill="1" applyBorder="1" applyAlignment="1">
      <alignment wrapText="1"/>
    </xf>
    <xf numFmtId="0" fontId="5" fillId="2" borderId="15" xfId="0" applyFont="1" applyFill="1" applyBorder="1" applyAlignment="1">
      <alignment horizontal="center" vertical="center"/>
    </xf>
    <xf numFmtId="42" fontId="5" fillId="2" borderId="15" xfId="3" applyFont="1" applyFill="1" applyBorder="1" applyAlignment="1">
      <alignment vertical="center"/>
    </xf>
    <xf numFmtId="42" fontId="0" fillId="2" borderId="14" xfId="0" applyNumberFormat="1" applyFill="1" applyBorder="1" applyAlignment="1">
      <alignment vertical="center"/>
    </xf>
    <xf numFmtId="42" fontId="14" fillId="0" borderId="0" xfId="3" applyFont="1" applyBorder="1"/>
    <xf numFmtId="42" fontId="3" fillId="0" borderId="4" xfId="0" applyNumberFormat="1" applyFont="1" applyBorder="1"/>
    <xf numFmtId="0" fontId="13" fillId="0" borderId="5" xfId="0" applyFont="1" applyBorder="1" applyAlignment="1">
      <alignment horizont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164" fontId="12" fillId="4" borderId="9" xfId="0" applyNumberFormat="1" applyFont="1" applyFill="1" applyBorder="1"/>
    <xf numFmtId="0" fontId="2" fillId="0" borderId="3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2" fontId="2" fillId="0" borderId="9" xfId="0" applyNumberFormat="1" applyFont="1" applyBorder="1" applyAlignment="1">
      <alignment vertical="center"/>
    </xf>
    <xf numFmtId="0" fontId="16" fillId="0" borderId="37" xfId="0" applyFont="1" applyBorder="1" applyAlignment="1">
      <alignment horizontal="center" vertical="center"/>
    </xf>
    <xf numFmtId="42" fontId="0" fillId="0" borderId="37" xfId="0" applyNumberFormat="1" applyFont="1" applyBorder="1" applyAlignment="1">
      <alignment wrapText="1"/>
    </xf>
    <xf numFmtId="42" fontId="0" fillId="0" borderId="37" xfId="0" applyNumberFormat="1" applyFont="1" applyBorder="1" applyAlignment="1">
      <alignment horizontal="center" vertical="center" wrapText="1"/>
    </xf>
    <xf numFmtId="2" fontId="0" fillId="0" borderId="37" xfId="0" applyNumberFormat="1" applyFont="1" applyBorder="1" applyAlignment="1">
      <alignment horizontal="center" vertical="center" wrapText="1"/>
    </xf>
    <xf numFmtId="42" fontId="0" fillId="0" borderId="37" xfId="0" applyNumberFormat="1" applyFont="1" applyBorder="1" applyAlignment="1">
      <alignment horizontal="center" vertical="center"/>
    </xf>
    <xf numFmtId="42" fontId="0" fillId="2" borderId="18" xfId="0" applyNumberFormat="1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7" fillId="2" borderId="0" xfId="0" applyFont="1" applyFill="1" applyBorder="1"/>
    <xf numFmtId="0" fontId="17" fillId="2" borderId="0" xfId="0" applyFont="1" applyFill="1" applyBorder="1" applyAlignment="1">
      <alignment horizontal="center"/>
    </xf>
    <xf numFmtId="2" fontId="17" fillId="2" borderId="0" xfId="0" applyNumberFormat="1" applyFont="1" applyFill="1" applyBorder="1" applyAlignment="1">
      <alignment horizontal="center"/>
    </xf>
    <xf numFmtId="42" fontId="17" fillId="2" borderId="0" xfId="3" applyFont="1" applyFill="1" applyBorder="1"/>
    <xf numFmtId="42" fontId="0" fillId="2" borderId="4" xfId="0" applyNumberFormat="1" applyFont="1" applyFill="1" applyBorder="1"/>
    <xf numFmtId="0" fontId="16" fillId="2" borderId="9" xfId="0" applyFont="1" applyFill="1" applyBorder="1" applyAlignment="1">
      <alignment horizontal="center" vertical="center"/>
    </xf>
    <xf numFmtId="42" fontId="16" fillId="2" borderId="9" xfId="0" applyNumberFormat="1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/>
    </xf>
    <xf numFmtId="42" fontId="0" fillId="2" borderId="18" xfId="0" applyNumberFormat="1" applyFont="1" applyFill="1" applyBorder="1"/>
    <xf numFmtId="42" fontId="0" fillId="2" borderId="15" xfId="0" applyNumberFormat="1" applyFont="1" applyFill="1" applyBorder="1"/>
    <xf numFmtId="0" fontId="16" fillId="2" borderId="5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42" fontId="16" fillId="2" borderId="9" xfId="0" applyNumberFormat="1" applyFont="1" applyFill="1" applyBorder="1"/>
    <xf numFmtId="0" fontId="16" fillId="2" borderId="37" xfId="0" applyFont="1" applyFill="1" applyBorder="1" applyAlignment="1">
      <alignment horizontal="center"/>
    </xf>
    <xf numFmtId="42" fontId="0" fillId="2" borderId="37" xfId="0" applyNumberFormat="1" applyFont="1" applyFill="1" applyBorder="1"/>
    <xf numFmtId="42" fontId="0" fillId="0" borderId="37" xfId="0" applyNumberFormat="1" applyFont="1" applyBorder="1" applyAlignment="1">
      <alignment horizontal="left" vertical="center" wrapText="1"/>
    </xf>
    <xf numFmtId="42" fontId="0" fillId="2" borderId="35" xfId="0" applyNumberFormat="1" applyFont="1" applyFill="1" applyBorder="1"/>
    <xf numFmtId="42" fontId="0" fillId="2" borderId="17" xfId="0" applyNumberFormat="1" applyFont="1" applyFill="1" applyBorder="1"/>
    <xf numFmtId="42" fontId="0" fillId="2" borderId="14" xfId="0" applyNumberFormat="1" applyFont="1" applyFill="1" applyBorder="1"/>
    <xf numFmtId="42" fontId="16" fillId="2" borderId="9" xfId="0" applyNumberFormat="1" applyFont="1" applyFill="1" applyBorder="1" applyAlignment="1">
      <alignment vertical="center"/>
    </xf>
    <xf numFmtId="0" fontId="16" fillId="2" borderId="21" xfId="0" applyFont="1" applyFill="1" applyBorder="1" applyAlignment="1">
      <alignment horizontal="center"/>
    </xf>
    <xf numFmtId="42" fontId="17" fillId="2" borderId="37" xfId="3" applyFont="1" applyFill="1" applyBorder="1"/>
    <xf numFmtId="42" fontId="0" fillId="2" borderId="21" xfId="0" applyNumberFormat="1" applyFont="1" applyFill="1" applyBorder="1"/>
    <xf numFmtId="42" fontId="0" fillId="2" borderId="35" xfId="0" applyNumberFormat="1" applyFont="1" applyFill="1" applyBorder="1" applyAlignment="1"/>
    <xf numFmtId="42" fontId="0" fillId="2" borderId="36" xfId="0" applyNumberFormat="1" applyFont="1" applyFill="1" applyBorder="1" applyAlignment="1">
      <alignment vertical="center"/>
    </xf>
    <xf numFmtId="0" fontId="17" fillId="2" borderId="0" xfId="0" applyFont="1" applyFill="1" applyBorder="1" applyAlignment="1">
      <alignment wrapText="1"/>
    </xf>
    <xf numFmtId="0" fontId="17" fillId="2" borderId="9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42" fontId="17" fillId="2" borderId="15" xfId="3" applyFont="1" applyFill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left" wrapText="1"/>
    </xf>
    <xf numFmtId="0" fontId="17" fillId="0" borderId="0" xfId="0" applyFont="1" applyBorder="1" applyAlignment="1">
      <alignment horizontal="center"/>
    </xf>
    <xf numFmtId="42" fontId="17" fillId="0" borderId="0" xfId="3" applyFont="1" applyBorder="1"/>
    <xf numFmtId="42" fontId="0" fillId="0" borderId="4" xfId="0" applyNumberFormat="1" applyFont="1" applyBorder="1"/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/>
    </xf>
    <xf numFmtId="42" fontId="0" fillId="0" borderId="46" xfId="0" applyNumberFormat="1" applyFont="1" applyBorder="1" applyAlignment="1">
      <alignment horizontal="left" vertical="center" wrapText="1"/>
    </xf>
    <xf numFmtId="42" fontId="0" fillId="0" borderId="46" xfId="0" applyNumberFormat="1" applyFont="1" applyBorder="1" applyAlignment="1">
      <alignment horizontal="center" vertical="center" wrapText="1"/>
    </xf>
    <xf numFmtId="2" fontId="0" fillId="0" borderId="46" xfId="0" applyNumberFormat="1" applyFont="1" applyBorder="1" applyAlignment="1">
      <alignment horizontal="center" vertical="center" wrapText="1"/>
    </xf>
    <xf numFmtId="42" fontId="0" fillId="0" borderId="10" xfId="0" applyNumberFormat="1" applyFont="1" applyBorder="1"/>
    <xf numFmtId="0" fontId="16" fillId="0" borderId="5" xfId="0" applyFont="1" applyBorder="1" applyAlignment="1">
      <alignment horizontal="center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164" fontId="2" fillId="4" borderId="9" xfId="0" applyNumberFormat="1" applyFont="1" applyFill="1" applyBorder="1"/>
    <xf numFmtId="166" fontId="0" fillId="0" borderId="29" xfId="0" applyNumberFormat="1" applyFont="1" applyBorder="1" applyAlignment="1">
      <alignment horizontal="center"/>
    </xf>
    <xf numFmtId="0" fontId="0" fillId="0" borderId="29" xfId="0" applyFont="1" applyBorder="1"/>
    <xf numFmtId="174" fontId="0" fillId="0" borderId="28" xfId="0" applyNumberFormat="1" applyFont="1" applyBorder="1"/>
    <xf numFmtId="10" fontId="0" fillId="0" borderId="26" xfId="0" applyNumberFormat="1" applyFont="1" applyBorder="1" applyAlignment="1">
      <alignment horizontal="center"/>
    </xf>
    <xf numFmtId="0" fontId="0" fillId="0" borderId="26" xfId="0" applyFont="1" applyBorder="1"/>
    <xf numFmtId="174" fontId="0" fillId="0" borderId="25" xfId="0" applyNumberFormat="1" applyFont="1" applyBorder="1"/>
    <xf numFmtId="166" fontId="0" fillId="0" borderId="26" xfId="0" applyNumberFormat="1" applyFont="1" applyBorder="1" applyAlignment="1">
      <alignment horizontal="center"/>
    </xf>
    <xf numFmtId="166" fontId="2" fillId="5" borderId="23" xfId="0" applyNumberFormat="1" applyFont="1" applyFill="1" applyBorder="1" applyAlignment="1">
      <alignment horizontal="center"/>
    </xf>
    <xf numFmtId="0" fontId="2" fillId="5" borderId="23" xfId="0" applyFont="1" applyFill="1" applyBorder="1"/>
    <xf numFmtId="0" fontId="2" fillId="5" borderId="22" xfId="0" applyFont="1" applyFill="1" applyBorder="1"/>
    <xf numFmtId="44" fontId="0" fillId="8" borderId="0" xfId="0" applyNumberFormat="1" applyFill="1"/>
    <xf numFmtId="0" fontId="8" fillId="9" borderId="6" xfId="43" applyFont="1" applyFill="1" applyBorder="1" applyAlignment="1">
      <alignment vertical="center" wrapText="1"/>
    </xf>
    <xf numFmtId="175" fontId="8" fillId="9" borderId="34" xfId="23" applyNumberFormat="1" applyFont="1" applyFill="1" applyBorder="1" applyAlignment="1">
      <alignment horizontal="right" vertical="center" wrapText="1"/>
    </xf>
    <xf numFmtId="0" fontId="8" fillId="9" borderId="47" xfId="43" applyFont="1" applyFill="1" applyBorder="1" applyAlignment="1">
      <alignment horizontal="center" vertical="center" wrapText="1"/>
    </xf>
    <xf numFmtId="0" fontId="8" fillId="9" borderId="48" xfId="43" applyFont="1" applyFill="1" applyBorder="1" applyAlignment="1">
      <alignment horizontal="center" vertical="center" wrapText="1"/>
    </xf>
    <xf numFmtId="10" fontId="8" fillId="9" borderId="48" xfId="43" applyNumberFormat="1" applyFont="1" applyFill="1" applyBorder="1" applyAlignment="1">
      <alignment horizontal="center" vertical="center" wrapText="1"/>
    </xf>
    <xf numFmtId="175" fontId="8" fillId="9" borderId="49" xfId="23" applyNumberFormat="1" applyFont="1" applyFill="1" applyBorder="1" applyAlignment="1">
      <alignment horizontal="center" vertical="center" wrapText="1"/>
    </xf>
    <xf numFmtId="0" fontId="8" fillId="0" borderId="50" xfId="43" applyFont="1" applyBorder="1" applyAlignment="1">
      <alignment horizontal="center" vertical="center" wrapText="1"/>
    </xf>
    <xf numFmtId="176" fontId="19" fillId="10" borderId="51" xfId="49" applyNumberFormat="1" applyFont="1" applyFill="1" applyBorder="1" applyAlignment="1">
      <alignment vertical="center" wrapText="1"/>
    </xf>
    <xf numFmtId="176" fontId="19" fillId="10" borderId="39" xfId="49" applyNumberFormat="1" applyFont="1" applyFill="1" applyBorder="1" applyAlignment="1">
      <alignment vertical="center" wrapText="1"/>
    </xf>
    <xf numFmtId="176" fontId="19" fillId="10" borderId="27" xfId="49" applyNumberFormat="1" applyFont="1" applyFill="1" applyBorder="1" applyAlignment="1">
      <alignment vertical="center" wrapText="1"/>
    </xf>
    <xf numFmtId="175" fontId="8" fillId="0" borderId="25" xfId="43" applyNumberFormat="1" applyFont="1" applyBorder="1" applyAlignment="1">
      <alignment vertical="center" wrapText="1"/>
    </xf>
    <xf numFmtId="0" fontId="9" fillId="0" borderId="50" xfId="43" applyFont="1" applyBorder="1" applyAlignment="1">
      <alignment horizontal="center" vertical="center" wrapText="1"/>
    </xf>
    <xf numFmtId="176" fontId="20" fillId="10" borderId="26" xfId="49" applyNumberFormat="1" applyFont="1" applyFill="1" applyBorder="1" applyAlignment="1">
      <alignment vertical="center" wrapText="1"/>
    </xf>
    <xf numFmtId="10" fontId="9" fillId="11" borderId="26" xfId="47" applyNumberFormat="1" applyFont="1" applyFill="1" applyBorder="1" applyAlignment="1">
      <alignment wrapText="1"/>
    </xf>
    <xf numFmtId="176" fontId="20" fillId="10" borderId="26" xfId="49" applyNumberFormat="1" applyFont="1" applyFill="1" applyBorder="1" applyAlignment="1">
      <alignment horizontal="center" vertical="center" wrapText="1"/>
    </xf>
    <xf numFmtId="177" fontId="9" fillId="0" borderId="26" xfId="43" applyNumberFormat="1" applyFont="1" applyBorder="1" applyAlignment="1">
      <alignment horizontal="center" vertical="center" wrapText="1"/>
    </xf>
    <xf numFmtId="2" fontId="9" fillId="0" borderId="26" xfId="43" applyNumberFormat="1" applyFont="1" applyBorder="1" applyAlignment="1">
      <alignment horizontal="center" vertical="center" wrapText="1"/>
    </xf>
    <xf numFmtId="178" fontId="9" fillId="0" borderId="25" xfId="31" applyNumberFormat="1" applyFont="1" applyFill="1" applyBorder="1" applyAlignment="1">
      <alignment horizontal="right" vertical="center" wrapText="1"/>
    </xf>
    <xf numFmtId="0" fontId="8" fillId="12" borderId="50" xfId="43" applyFont="1" applyFill="1" applyBorder="1" applyAlignment="1">
      <alignment horizontal="center" vertical="center" wrapText="1"/>
    </xf>
    <xf numFmtId="176" fontId="19" fillId="13" borderId="51" xfId="49" applyNumberFormat="1" applyFont="1" applyFill="1" applyBorder="1" applyAlignment="1">
      <alignment vertical="center" wrapText="1"/>
    </xf>
    <xf numFmtId="176" fontId="20" fillId="13" borderId="39" xfId="49" applyNumberFormat="1" applyFont="1" applyFill="1" applyBorder="1" applyAlignment="1">
      <alignment vertical="center" wrapText="1"/>
    </xf>
    <xf numFmtId="176" fontId="19" fillId="13" borderId="26" xfId="49" applyNumberFormat="1" applyFont="1" applyFill="1" applyBorder="1" applyAlignment="1">
      <alignment horizontal="center" vertical="center" wrapText="1"/>
    </xf>
    <xf numFmtId="176" fontId="19" fillId="13" borderId="39" xfId="49" applyNumberFormat="1" applyFont="1" applyFill="1" applyBorder="1" applyAlignment="1">
      <alignment horizontal="center" vertical="center" wrapText="1"/>
    </xf>
    <xf numFmtId="177" fontId="8" fillId="12" borderId="25" xfId="2" applyNumberFormat="1" applyFont="1" applyFill="1" applyBorder="1" applyAlignment="1">
      <alignment horizontal="right" vertical="center" wrapText="1"/>
    </xf>
    <xf numFmtId="2" fontId="9" fillId="0" borderId="51" xfId="43" applyNumberFormat="1" applyFont="1" applyBorder="1" applyAlignment="1">
      <alignment horizontal="center" vertical="center" wrapText="1"/>
    </xf>
    <xf numFmtId="177" fontId="9" fillId="0" borderId="26" xfId="43" applyNumberFormat="1" applyFont="1" applyBorder="1" applyAlignment="1">
      <alignment vertical="center" wrapText="1"/>
    </xf>
    <xf numFmtId="2" fontId="20" fillId="10" borderId="51" xfId="2" applyNumberFormat="1" applyFont="1" applyFill="1" applyBorder="1" applyAlignment="1">
      <alignment horizontal="center" vertical="center" wrapText="1"/>
    </xf>
    <xf numFmtId="177" fontId="20" fillId="10" borderId="26" xfId="2" applyNumberFormat="1" applyFont="1" applyFill="1" applyBorder="1" applyAlignment="1">
      <alignment vertical="center" wrapText="1"/>
    </xf>
    <xf numFmtId="176" fontId="19" fillId="13" borderId="26" xfId="49" applyNumberFormat="1" applyFont="1" applyFill="1" applyBorder="1" applyAlignment="1">
      <alignment vertical="center" wrapText="1"/>
    </xf>
    <xf numFmtId="0" fontId="6" fillId="12" borderId="26" xfId="42" applyFont="1" applyFill="1" applyBorder="1" applyAlignment="1">
      <alignment horizontal="center"/>
    </xf>
    <xf numFmtId="176" fontId="20" fillId="13" borderId="26" xfId="49" applyNumberFormat="1" applyFont="1" applyFill="1" applyBorder="1" applyAlignment="1">
      <alignment horizontal="center" vertical="center" wrapText="1"/>
    </xf>
    <xf numFmtId="178" fontId="8" fillId="12" borderId="25" xfId="31" applyNumberFormat="1" applyFont="1" applyFill="1" applyBorder="1" applyAlignment="1">
      <alignment horizontal="right" vertical="center" wrapText="1"/>
    </xf>
    <xf numFmtId="176" fontId="21" fillId="10" borderId="26" xfId="49" applyNumberFormat="1" applyFont="1" applyFill="1" applyBorder="1" applyAlignment="1">
      <alignment vertical="center" wrapText="1"/>
    </xf>
    <xf numFmtId="177" fontId="5" fillId="0" borderId="26" xfId="2" applyNumberFormat="1" applyFont="1" applyBorder="1"/>
    <xf numFmtId="10" fontId="20" fillId="10" borderId="26" xfId="48" applyNumberFormat="1" applyFont="1" applyFill="1" applyBorder="1" applyAlignment="1">
      <alignment vertical="center" wrapText="1"/>
    </xf>
    <xf numFmtId="0" fontId="8" fillId="7" borderId="50" xfId="43" applyFont="1" applyFill="1" applyBorder="1" applyAlignment="1">
      <alignment horizontal="center" vertical="center" wrapText="1"/>
    </xf>
    <xf numFmtId="0" fontId="8" fillId="7" borderId="26" xfId="43" applyFont="1" applyFill="1" applyBorder="1" applyAlignment="1">
      <alignment vertical="center" wrapText="1"/>
    </xf>
    <xf numFmtId="166" fontId="8" fillId="14" borderId="26" xfId="43" applyNumberFormat="1" applyFont="1" applyFill="1" applyBorder="1" applyAlignment="1">
      <alignment horizontal="center" vertical="center" wrapText="1"/>
    </xf>
    <xf numFmtId="44" fontId="8" fillId="7" borderId="26" xfId="43" applyNumberFormat="1" applyFont="1" applyFill="1" applyBorder="1" applyAlignment="1">
      <alignment horizontal="center" vertical="center" wrapText="1"/>
    </xf>
    <xf numFmtId="179" fontId="8" fillId="14" borderId="25" xfId="31" applyNumberFormat="1" applyFont="1" applyFill="1" applyBorder="1" applyAlignment="1">
      <alignment horizontal="right" vertical="center" wrapText="1"/>
    </xf>
    <xf numFmtId="10" fontId="8" fillId="14" borderId="26" xfId="43" applyNumberFormat="1" applyFont="1" applyFill="1" applyBorder="1" applyAlignment="1">
      <alignment horizontal="center" vertical="center" wrapText="1"/>
    </xf>
    <xf numFmtId="9" fontId="8" fillId="7" borderId="26" xfId="43" applyNumberFormat="1" applyFont="1" applyFill="1" applyBorder="1" applyAlignment="1">
      <alignment horizontal="center" vertical="center" wrapText="1"/>
    </xf>
    <xf numFmtId="166" fontId="8" fillId="9" borderId="46" xfId="43" applyNumberFormat="1" applyFont="1" applyFill="1" applyBorder="1" applyAlignment="1">
      <alignment horizontal="center" vertical="center" wrapText="1"/>
    </xf>
    <xf numFmtId="0" fontId="8" fillId="9" borderId="1" xfId="43" applyFont="1" applyFill="1" applyBorder="1" applyAlignment="1">
      <alignment vertical="center" wrapText="1"/>
    </xf>
    <xf numFmtId="179" fontId="6" fillId="0" borderId="46" xfId="31" applyNumberFormat="1" applyFont="1" applyBorder="1"/>
    <xf numFmtId="44" fontId="9" fillId="0" borderId="26" xfId="43" applyNumberFormat="1" applyFont="1" applyBorder="1" applyAlignment="1">
      <alignment horizontal="center" vertical="center" wrapText="1"/>
    </xf>
    <xf numFmtId="175" fontId="9" fillId="0" borderId="25" xfId="31" applyNumberFormat="1" applyFont="1" applyFill="1" applyBorder="1" applyAlignment="1">
      <alignment horizontal="right" vertical="center" wrapText="1"/>
    </xf>
    <xf numFmtId="44" fontId="8" fillId="12" borderId="25" xfId="2" applyFont="1" applyFill="1" applyBorder="1" applyAlignment="1">
      <alignment horizontal="right" vertical="center" wrapText="1"/>
    </xf>
    <xf numFmtId="44" fontId="9" fillId="0" borderId="26" xfId="43" applyNumberFormat="1" applyFont="1" applyBorder="1" applyAlignment="1">
      <alignment vertical="center" wrapText="1"/>
    </xf>
    <xf numFmtId="44" fontId="20" fillId="10" borderId="26" xfId="2" applyFont="1" applyFill="1" applyBorder="1" applyAlignment="1">
      <alignment vertical="center" wrapText="1"/>
    </xf>
    <xf numFmtId="175" fontId="8" fillId="12" borderId="25" xfId="31" applyNumberFormat="1" applyFont="1" applyFill="1" applyBorder="1" applyAlignment="1">
      <alignment horizontal="right" vertical="center" wrapText="1"/>
    </xf>
    <xf numFmtId="44" fontId="5" fillId="0" borderId="26" xfId="2" applyFont="1" applyBorder="1"/>
    <xf numFmtId="180" fontId="8" fillId="14" borderId="25" xfId="31" applyNumberFormat="1" applyFont="1" applyFill="1" applyBorder="1" applyAlignment="1">
      <alignment horizontal="right" vertical="center" wrapText="1"/>
    </xf>
    <xf numFmtId="180" fontId="6" fillId="0" borderId="46" xfId="31" applyNumberFormat="1" applyFont="1" applyBorder="1"/>
    <xf numFmtId="0" fontId="6" fillId="4" borderId="12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4" borderId="8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8" fillId="7" borderId="45" xfId="0" applyFont="1" applyFill="1" applyBorder="1" applyAlignment="1">
      <alignment horizontal="center" vertical="center" wrapText="1"/>
    </xf>
    <xf numFmtId="0" fontId="8" fillId="7" borderId="23" xfId="0" applyFont="1" applyFill="1" applyBorder="1" applyAlignment="1">
      <alignment horizontal="center" vertical="center" wrapText="1"/>
    </xf>
    <xf numFmtId="0" fontId="8" fillId="7" borderId="3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wrapText="1"/>
    </xf>
    <xf numFmtId="0" fontId="8" fillId="3" borderId="7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6" fillId="4" borderId="43" xfId="0" applyFont="1" applyFill="1" applyBorder="1" applyAlignment="1">
      <alignment horizontal="center"/>
    </xf>
    <xf numFmtId="0" fontId="6" fillId="4" borderId="42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16" fillId="2" borderId="12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wrapText="1"/>
    </xf>
    <xf numFmtId="0" fontId="15" fillId="3" borderId="7" xfId="0" applyFont="1" applyFill="1" applyBorder="1" applyAlignment="1">
      <alignment horizontal="center" wrapText="1"/>
    </xf>
    <xf numFmtId="0" fontId="15" fillId="3" borderId="6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/>
    </xf>
    <xf numFmtId="9" fontId="9" fillId="0" borderId="51" xfId="43" applyNumberFormat="1" applyFont="1" applyBorder="1" applyAlignment="1">
      <alignment horizontal="center" vertical="center" wrapText="1"/>
    </xf>
    <xf numFmtId="44" fontId="9" fillId="0" borderId="27" xfId="43" applyNumberFormat="1" applyFont="1" applyBorder="1" applyAlignment="1">
      <alignment horizontal="center" vertical="center" wrapText="1"/>
    </xf>
    <xf numFmtId="0" fontId="8" fillId="9" borderId="3" xfId="43" applyFont="1" applyFill="1" applyBorder="1" applyAlignment="1">
      <alignment horizontal="left" vertical="center" wrapText="1"/>
    </xf>
    <xf numFmtId="0" fontId="8" fillId="9" borderId="2" xfId="43" applyFont="1" applyFill="1" applyBorder="1" applyAlignment="1">
      <alignment horizontal="left" vertical="center" wrapText="1"/>
    </xf>
    <xf numFmtId="176" fontId="20" fillId="10" borderId="51" xfId="49" applyNumberFormat="1" applyFont="1" applyFill="1" applyBorder="1" applyAlignment="1">
      <alignment horizontal="left" vertical="center" wrapText="1"/>
    </xf>
    <xf numFmtId="176" fontId="20" fillId="10" borderId="27" xfId="49" applyNumberFormat="1" applyFont="1" applyFill="1" applyBorder="1" applyAlignment="1">
      <alignment horizontal="left" vertical="center" wrapText="1"/>
    </xf>
    <xf numFmtId="44" fontId="9" fillId="12" borderId="51" xfId="43" applyNumberFormat="1" applyFont="1" applyFill="1" applyBorder="1" applyAlignment="1">
      <alignment horizontal="center" vertical="center" wrapText="1"/>
    </xf>
    <xf numFmtId="44" fontId="9" fillId="12" borderId="27" xfId="43" applyNumberFormat="1" applyFont="1" applyFill="1" applyBorder="1" applyAlignment="1">
      <alignment horizontal="center" vertical="center" wrapText="1"/>
    </xf>
    <xf numFmtId="0" fontId="5" fillId="3" borderId="12" xfId="42" applyFont="1" applyFill="1" applyBorder="1" applyAlignment="1">
      <alignment horizontal="center" vertical="center" wrapText="1"/>
    </xf>
    <xf numFmtId="0" fontId="5" fillId="3" borderId="11" xfId="42" applyFont="1" applyFill="1" applyBorder="1" applyAlignment="1">
      <alignment horizontal="center" vertical="center" wrapText="1"/>
    </xf>
    <xf numFmtId="0" fontId="5" fillId="3" borderId="10" xfId="42" applyFont="1" applyFill="1" applyBorder="1" applyAlignment="1">
      <alignment horizontal="center" vertical="center" wrapText="1"/>
    </xf>
    <xf numFmtId="0" fontId="5" fillId="0" borderId="12" xfId="42" applyFont="1" applyBorder="1" applyAlignment="1">
      <alignment horizontal="center"/>
    </xf>
    <xf numFmtId="0" fontId="5" fillId="0" borderId="11" xfId="42" applyFont="1" applyBorder="1" applyAlignment="1">
      <alignment horizontal="center"/>
    </xf>
    <xf numFmtId="0" fontId="5" fillId="0" borderId="10" xfId="42" applyFont="1" applyBorder="1" applyAlignment="1">
      <alignment horizontal="center"/>
    </xf>
    <xf numFmtId="0" fontId="8" fillId="9" borderId="8" xfId="43" applyFont="1" applyFill="1" applyBorder="1" applyAlignment="1">
      <alignment horizontal="center" vertical="center" wrapText="1"/>
    </xf>
    <xf numFmtId="0" fontId="8" fillId="9" borderId="7" xfId="43" applyFont="1" applyFill="1" applyBorder="1" applyAlignment="1">
      <alignment horizontal="center" vertical="center" wrapText="1"/>
    </xf>
    <xf numFmtId="176" fontId="19" fillId="10" borderId="51" xfId="49" applyNumberFormat="1" applyFont="1" applyFill="1" applyBorder="1" applyAlignment="1">
      <alignment horizontal="center" vertical="center" wrapText="1"/>
    </xf>
    <xf numFmtId="176" fontId="19" fillId="10" borderId="39" xfId="49" applyNumberFormat="1" applyFont="1" applyFill="1" applyBorder="1" applyAlignment="1">
      <alignment horizontal="center" vertical="center" wrapText="1"/>
    </xf>
    <xf numFmtId="176" fontId="19" fillId="10" borderId="27" xfId="49" applyNumberFormat="1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16" fillId="0" borderId="0" xfId="0" applyFont="1"/>
  </cellXfs>
  <cellStyles count="50">
    <cellStyle name="Millares" xfId="1" builtinId="3"/>
    <cellStyle name="Millares [0] 2 2" xfId="4"/>
    <cellStyle name="Millares [0] 6" xfId="5"/>
    <cellStyle name="Millares 10" xfId="6"/>
    <cellStyle name="Millares 11" xfId="7"/>
    <cellStyle name="Millares 12" xfId="8"/>
    <cellStyle name="Millares 13" xfId="9"/>
    <cellStyle name="Millares 14" xfId="10"/>
    <cellStyle name="Millares 15" xfId="11"/>
    <cellStyle name="Millares 16" xfId="12"/>
    <cellStyle name="Millares 17" xfId="13"/>
    <cellStyle name="Millares 18" xfId="14"/>
    <cellStyle name="Millares 19" xfId="15"/>
    <cellStyle name="Millares 2" xfId="16"/>
    <cellStyle name="Millares 20" xfId="17"/>
    <cellStyle name="Millares 21" xfId="18"/>
    <cellStyle name="Millares 22" xfId="19"/>
    <cellStyle name="Millares 23" xfId="20"/>
    <cellStyle name="Millares 3" xfId="21"/>
    <cellStyle name="Millares 3 2" xfId="22"/>
    <cellStyle name="Millares 3 4" xfId="23"/>
    <cellStyle name="Millares 4" xfId="24"/>
    <cellStyle name="Millares 5" xfId="25"/>
    <cellStyle name="Millares 6" xfId="26"/>
    <cellStyle name="Millares 7" xfId="27"/>
    <cellStyle name="Millares 8" xfId="28"/>
    <cellStyle name="Millares 9" xfId="29"/>
    <cellStyle name="Moneda" xfId="2" builtinId="4"/>
    <cellStyle name="Moneda [0]" xfId="3" builtinId="7"/>
    <cellStyle name="Moneda 2" xfId="30"/>
    <cellStyle name="Moneda 3" xfId="31"/>
    <cellStyle name="Moneda 4 2" xfId="32"/>
    <cellStyle name="Moneda 8" xfId="33"/>
    <cellStyle name="Normal" xfId="0" builtinId="0"/>
    <cellStyle name="Normal 16" xfId="34"/>
    <cellStyle name="Normal 2" xfId="35"/>
    <cellStyle name="Normal 2 2 2" xfId="36"/>
    <cellStyle name="Normal 2 2 2 3" xfId="37"/>
    <cellStyle name="Normal 2 2 3 5 2" xfId="38"/>
    <cellStyle name="Normal 2 4 2 2 2" xfId="39"/>
    <cellStyle name="Normal 22 2" xfId="40"/>
    <cellStyle name="Normal 23" xfId="41"/>
    <cellStyle name="Normal 4" xfId="42"/>
    <cellStyle name="Normal 5 2" xfId="43"/>
    <cellStyle name="Normal 5 2 2" xfId="44"/>
    <cellStyle name="Normal_Tabla del A. I. U. - Hogar Múltiple de Envigado" xfId="49"/>
    <cellStyle name="Porcentaje" xfId="48" builtinId="5"/>
    <cellStyle name="Porcentaje 2" xfId="45"/>
    <cellStyle name="Porcentaje 5 2" xfId="46"/>
    <cellStyle name="Porcentaje 7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wnloads/trabajos%20extra/HOSPITAL/convocatoria%20publica/CAPS%20EL%20PAJARO/5)%20PRESUPUESTO%20DE%20OBRA/PRESUPUESTO%20FINAL%20EL%20PAJA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1"/>
      <sheetName val="1,2"/>
      <sheetName val="1,3"/>
      <sheetName val="1,4"/>
      <sheetName val="1,5"/>
      <sheetName val="1,6"/>
      <sheetName val="1,7"/>
      <sheetName val="1,8"/>
      <sheetName val="1.9"/>
      <sheetName val="1,10"/>
      <sheetName val="1,11"/>
      <sheetName val="1,12"/>
      <sheetName val="2,1"/>
      <sheetName val="2,2"/>
      <sheetName val="3,1"/>
      <sheetName val="3,2"/>
      <sheetName val="3,3"/>
      <sheetName val="4,1"/>
      <sheetName val="4,2"/>
      <sheetName val="4,3"/>
      <sheetName val="4,4"/>
      <sheetName val="5,1"/>
      <sheetName val="5,2"/>
      <sheetName val="6,1"/>
      <sheetName val="6,2"/>
      <sheetName val="6,3"/>
      <sheetName val="6,4"/>
      <sheetName val="7,1"/>
      <sheetName val="7,2"/>
      <sheetName val="7,3"/>
      <sheetName val="8,1"/>
      <sheetName val="8,2"/>
      <sheetName val="9,1"/>
      <sheetName val="10,1"/>
      <sheetName val="10,2"/>
      <sheetName val="10,3"/>
      <sheetName val="10,4"/>
      <sheetName val="10,5"/>
      <sheetName val="11,1"/>
      <sheetName val="11,2"/>
      <sheetName val="11,3"/>
      <sheetName val="11,4"/>
      <sheetName val="11,5"/>
      <sheetName val="11,6"/>
      <sheetName val="11,7"/>
      <sheetName val="11,8"/>
      <sheetName val="11,9"/>
      <sheetName val="11,10"/>
      <sheetName val="12,1"/>
      <sheetName val="13,1"/>
      <sheetName val="13,2"/>
      <sheetName val="13,3"/>
      <sheetName val="13,4"/>
      <sheetName val="14,1"/>
      <sheetName val="14,2"/>
      <sheetName val="14,3"/>
      <sheetName val="14,4"/>
      <sheetName val="14,5"/>
      <sheetName val="14,6"/>
      <sheetName val="AIU"/>
      <sheetName val="F.PRESTACIONAL"/>
      <sheetName val="INTERVENTORIA"/>
      <sheetName val="FM"/>
      <sheetName val="LISTADO DE PRECIOS"/>
    </sheetNames>
    <sheetDataSet>
      <sheetData sheetId="0">
        <row r="31">
          <cell r="G31">
            <v>26603.905669000003</v>
          </cell>
        </row>
      </sheetData>
      <sheetData sheetId="1">
        <row r="29">
          <cell r="G29">
            <v>70851.206879999998</v>
          </cell>
        </row>
      </sheetData>
      <sheetData sheetId="2">
        <row r="29">
          <cell r="G29">
            <v>26084.664459</v>
          </cell>
        </row>
      </sheetData>
      <sheetData sheetId="3">
        <row r="29">
          <cell r="G29">
            <v>18313.395669000001</v>
          </cell>
        </row>
      </sheetData>
      <sheetData sheetId="4">
        <row r="29">
          <cell r="G29">
            <v>19692.326115</v>
          </cell>
        </row>
      </sheetData>
      <sheetData sheetId="5">
        <row r="29">
          <cell r="G29">
            <v>30822.439334400005</v>
          </cell>
        </row>
      </sheetData>
      <sheetData sheetId="6">
        <row r="29">
          <cell r="G29">
            <v>23240.579500799999</v>
          </cell>
        </row>
      </sheetData>
      <sheetData sheetId="7">
        <row r="29">
          <cell r="G29">
            <v>21388.209609600002</v>
          </cell>
        </row>
      </sheetData>
      <sheetData sheetId="8">
        <row r="29">
          <cell r="G29">
            <v>17533.128280499997</v>
          </cell>
        </row>
      </sheetData>
      <sheetData sheetId="9">
        <row r="29">
          <cell r="G29">
            <v>13527.3375</v>
          </cell>
        </row>
      </sheetData>
      <sheetData sheetId="10">
        <row r="30">
          <cell r="G30">
            <v>64649.198592000001</v>
          </cell>
        </row>
      </sheetData>
      <sheetData sheetId="11">
        <row r="29">
          <cell r="G29">
            <v>26745.851531519998</v>
          </cell>
        </row>
      </sheetData>
      <sheetData sheetId="12">
        <row r="31">
          <cell r="G31">
            <v>60617.064999999995</v>
          </cell>
        </row>
      </sheetData>
      <sheetData sheetId="13">
        <row r="31">
          <cell r="G31">
            <v>100556.68844000001</v>
          </cell>
        </row>
      </sheetData>
      <sheetData sheetId="14">
        <row r="32">
          <cell r="G32">
            <v>45303.690953500001</v>
          </cell>
        </row>
      </sheetData>
      <sheetData sheetId="15">
        <row r="31">
          <cell r="G31">
            <v>44210.676381249999</v>
          </cell>
        </row>
      </sheetData>
      <sheetData sheetId="16">
        <row r="31">
          <cell r="G31">
            <v>30062.371847125003</v>
          </cell>
        </row>
      </sheetData>
      <sheetData sheetId="17">
        <row r="29">
          <cell r="G29">
            <v>52627.074367499998</v>
          </cell>
        </row>
      </sheetData>
      <sheetData sheetId="18">
        <row r="29">
          <cell r="G29">
            <v>110587.95051400001</v>
          </cell>
        </row>
      </sheetData>
      <sheetData sheetId="19">
        <row r="29">
          <cell r="G29">
            <v>113117.95051400001</v>
          </cell>
        </row>
      </sheetData>
      <sheetData sheetId="20">
        <row r="29">
          <cell r="G29">
            <v>150911.86801199999</v>
          </cell>
        </row>
      </sheetData>
      <sheetData sheetId="21">
        <row r="29">
          <cell r="G29">
            <v>40974.865942000004</v>
          </cell>
        </row>
      </sheetData>
      <sheetData sheetId="22">
        <row r="29">
          <cell r="G29">
            <v>26097.829746000003</v>
          </cell>
        </row>
      </sheetData>
      <sheetData sheetId="23">
        <row r="30">
          <cell r="G30">
            <v>113006.51551400001</v>
          </cell>
        </row>
      </sheetData>
      <sheetData sheetId="24">
        <row r="28">
          <cell r="G28">
            <v>36547.850001999999</v>
          </cell>
        </row>
      </sheetData>
      <sheetData sheetId="25">
        <row r="32">
          <cell r="G32">
            <v>48430.735000000008</v>
          </cell>
        </row>
      </sheetData>
      <sheetData sheetId="26"/>
      <sheetData sheetId="27">
        <row r="29">
          <cell r="G29">
            <v>276459.23499999999</v>
          </cell>
        </row>
      </sheetData>
      <sheetData sheetId="28">
        <row r="27">
          <cell r="G27">
            <v>220914.23499999999</v>
          </cell>
        </row>
      </sheetData>
      <sheetData sheetId="29">
        <row r="29">
          <cell r="G29">
            <v>284813.2</v>
          </cell>
        </row>
      </sheetData>
      <sheetData sheetId="30">
        <row r="33">
          <cell r="G33">
            <v>783990.83325000003</v>
          </cell>
        </row>
      </sheetData>
      <sheetData sheetId="31">
        <row r="33">
          <cell r="G33">
            <v>1431280.87075</v>
          </cell>
        </row>
      </sheetData>
      <sheetData sheetId="32">
        <row r="36">
          <cell r="G36">
            <v>104939.32500000001</v>
          </cell>
        </row>
      </sheetData>
      <sheetData sheetId="33">
        <row r="32">
          <cell r="G32">
            <v>113039.24500000001</v>
          </cell>
        </row>
      </sheetData>
      <sheetData sheetId="34">
        <row r="33">
          <cell r="G33">
            <v>143808.92649999997</v>
          </cell>
        </row>
      </sheetData>
      <sheetData sheetId="35">
        <row r="35">
          <cell r="G35">
            <v>92721.909999999989</v>
          </cell>
        </row>
      </sheetData>
      <sheetData sheetId="36">
        <row r="30">
          <cell r="G30">
            <v>580473.9375</v>
          </cell>
        </row>
      </sheetData>
      <sheetData sheetId="37">
        <row r="29">
          <cell r="G29">
            <v>690001.3125</v>
          </cell>
        </row>
      </sheetData>
      <sheetData sheetId="38">
        <row r="31">
          <cell r="G31">
            <v>743606.18449999986</v>
          </cell>
        </row>
      </sheetData>
      <sheetData sheetId="39">
        <row r="30">
          <cell r="G30">
            <v>155597.83580750003</v>
          </cell>
        </row>
      </sheetData>
      <sheetData sheetId="40">
        <row r="30">
          <cell r="G30">
            <v>1112540.3999999999</v>
          </cell>
        </row>
      </sheetData>
      <sheetData sheetId="41">
        <row r="32">
          <cell r="G32">
            <v>64287.956075000002</v>
          </cell>
        </row>
      </sheetData>
      <sheetData sheetId="42">
        <row r="33">
          <cell r="G33">
            <v>105638.260125</v>
          </cell>
        </row>
      </sheetData>
      <sheetData sheetId="43">
        <row r="34">
          <cell r="G34">
            <v>107780.09149999999</v>
          </cell>
        </row>
      </sheetData>
      <sheetData sheetId="44">
        <row r="35">
          <cell r="G35">
            <v>141592.57550000004</v>
          </cell>
        </row>
      </sheetData>
      <sheetData sheetId="45">
        <row r="27">
          <cell r="G27">
            <v>97320</v>
          </cell>
        </row>
      </sheetData>
      <sheetData sheetId="46">
        <row r="33">
          <cell r="G33">
            <v>1872457.4850000001</v>
          </cell>
        </row>
      </sheetData>
      <sheetData sheetId="47">
        <row r="27">
          <cell r="G27">
            <v>5514091</v>
          </cell>
        </row>
      </sheetData>
      <sheetData sheetId="48">
        <row r="29">
          <cell r="G29">
            <v>7015.5300000000007</v>
          </cell>
        </row>
      </sheetData>
      <sheetData sheetId="49">
        <row r="31">
          <cell r="G31">
            <v>338778.21749999997</v>
          </cell>
        </row>
      </sheetData>
      <sheetData sheetId="50">
        <row r="31">
          <cell r="G31">
            <v>1068994.6439999999</v>
          </cell>
        </row>
      </sheetData>
      <sheetData sheetId="51">
        <row r="29">
          <cell r="G29">
            <v>1596266.1359999997</v>
          </cell>
        </row>
      </sheetData>
      <sheetData sheetId="52">
        <row r="29">
          <cell r="G29">
            <v>268599.90599999996</v>
          </cell>
        </row>
      </sheetData>
      <sheetData sheetId="53">
        <row r="31">
          <cell r="G31">
            <v>2729895</v>
          </cell>
        </row>
      </sheetData>
      <sheetData sheetId="54">
        <row r="29">
          <cell r="G29">
            <v>2298450</v>
          </cell>
        </row>
      </sheetData>
      <sheetData sheetId="55">
        <row r="29">
          <cell r="G29">
            <v>10252935</v>
          </cell>
        </row>
      </sheetData>
      <sheetData sheetId="56">
        <row r="29">
          <cell r="G29">
            <v>944895</v>
          </cell>
        </row>
      </sheetData>
      <sheetData sheetId="57">
        <row r="29">
          <cell r="G29">
            <v>971145</v>
          </cell>
        </row>
      </sheetData>
      <sheetData sheetId="58">
        <row r="29">
          <cell r="G29">
            <v>65098950</v>
          </cell>
        </row>
      </sheetData>
      <sheetData sheetId="59"/>
      <sheetData sheetId="60"/>
      <sheetData sheetId="61"/>
      <sheetData sheetId="62"/>
      <sheetData sheetId="6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9"/>
  <sheetViews>
    <sheetView tabSelected="1" zoomScale="50" zoomScaleNormal="50" workbookViewId="0">
      <selection activeCell="B11" sqref="B11"/>
    </sheetView>
  </sheetViews>
  <sheetFormatPr baseColWidth="10" defaultRowHeight="15" x14ac:dyDescent="0.25"/>
  <cols>
    <col min="1" max="1" width="6" style="3" bestFit="1" customWidth="1"/>
    <col min="2" max="2" width="74.85546875" customWidth="1"/>
    <col min="3" max="3" width="21.140625" bestFit="1" customWidth="1"/>
    <col min="4" max="4" width="10.85546875" style="2"/>
    <col min="5" max="5" width="17.85546875" style="1" bestFit="1" customWidth="1"/>
    <col min="6" max="6" width="40.140625" customWidth="1"/>
    <col min="8" max="8" width="71.42578125" bestFit="1" customWidth="1"/>
    <col min="9" max="9" width="16.42578125" bestFit="1" customWidth="1"/>
    <col min="10" max="10" width="16.5703125" bestFit="1" customWidth="1"/>
  </cols>
  <sheetData>
    <row r="1" spans="1:9" ht="56.25" customHeight="1" thickBot="1" x14ac:dyDescent="0.3">
      <c r="A1" s="301" t="s">
        <v>116</v>
      </c>
      <c r="B1" s="302"/>
      <c r="C1" s="302"/>
      <c r="D1" s="302"/>
      <c r="E1" s="302"/>
      <c r="F1" s="303"/>
    </row>
    <row r="2" spans="1:9" ht="56.25" customHeight="1" thickBot="1" x14ac:dyDescent="0.3">
      <c r="A2" s="361"/>
      <c r="B2" s="364" t="s">
        <v>290</v>
      </c>
      <c r="C2" s="362"/>
      <c r="D2" s="362"/>
      <c r="E2" s="362"/>
      <c r="F2" s="363"/>
    </row>
    <row r="3" spans="1:9" ht="48.75" customHeight="1" thickBot="1" x14ac:dyDescent="0.3">
      <c r="A3" s="304" t="s">
        <v>137</v>
      </c>
      <c r="B3" s="305"/>
      <c r="C3" s="305"/>
      <c r="D3" s="305"/>
      <c r="E3" s="305"/>
      <c r="F3" s="306"/>
    </row>
    <row r="4" spans="1:9" thickBot="1" x14ac:dyDescent="0.4">
      <c r="A4" s="156" t="s">
        <v>115</v>
      </c>
      <c r="B4" s="155" t="s">
        <v>114</v>
      </c>
      <c r="C4" s="153" t="s">
        <v>113</v>
      </c>
      <c r="D4" s="153" t="s">
        <v>112</v>
      </c>
      <c r="E4" s="154" t="s">
        <v>111</v>
      </c>
      <c r="F4" s="153" t="s">
        <v>110</v>
      </c>
    </row>
    <row r="5" spans="1:9" thickBot="1" x14ac:dyDescent="0.4">
      <c r="A5" s="152">
        <v>1</v>
      </c>
      <c r="B5" s="307" t="s">
        <v>109</v>
      </c>
      <c r="C5" s="308"/>
      <c r="D5" s="308"/>
      <c r="E5" s="309"/>
      <c r="F5" s="151">
        <f>SUM(F6:F17)</f>
        <v>48275919.925079182</v>
      </c>
    </row>
    <row r="6" spans="1:9" ht="14.45" x14ac:dyDescent="0.35">
      <c r="A6" s="150">
        <v>1.1000000000000001</v>
      </c>
      <c r="B6" s="105" t="s">
        <v>108</v>
      </c>
      <c r="C6" s="22" t="s">
        <v>19</v>
      </c>
      <c r="D6" s="123">
        <v>31.76</v>
      </c>
      <c r="E6" s="93">
        <f>+'[1]1,1'!G31</f>
        <v>26603.905669000003</v>
      </c>
      <c r="F6" s="49">
        <f t="shared" ref="F6:F17" si="0">+D6*E6</f>
        <v>844940.04404744017</v>
      </c>
    </row>
    <row r="7" spans="1:9" ht="14.45" x14ac:dyDescent="0.35">
      <c r="A7" s="91">
        <v>1.2</v>
      </c>
      <c r="B7" s="108" t="s">
        <v>107</v>
      </c>
      <c r="C7" s="17" t="s">
        <v>19</v>
      </c>
      <c r="D7" s="119">
        <v>287.20999999999998</v>
      </c>
      <c r="E7" s="90">
        <f>+'[1]1,2'!G29</f>
        <v>70851.206879999998</v>
      </c>
      <c r="F7" s="140">
        <f t="shared" si="0"/>
        <v>20349175.128004797</v>
      </c>
    </row>
    <row r="8" spans="1:9" ht="14.45" x14ac:dyDescent="0.35">
      <c r="A8" s="91">
        <v>1.3</v>
      </c>
      <c r="B8" s="108" t="s">
        <v>106</v>
      </c>
      <c r="C8" s="17" t="s">
        <v>1</v>
      </c>
      <c r="D8" s="119">
        <v>6</v>
      </c>
      <c r="E8" s="90">
        <f>+'[1]1,3'!G29</f>
        <v>26084.664459</v>
      </c>
      <c r="F8" s="140">
        <f t="shared" si="0"/>
        <v>156507.98675400001</v>
      </c>
      <c r="I8" s="4"/>
    </row>
    <row r="9" spans="1:9" ht="14.45" x14ac:dyDescent="0.35">
      <c r="A9" s="91">
        <v>1.4</v>
      </c>
      <c r="B9" s="108" t="s">
        <v>105</v>
      </c>
      <c r="C9" s="17" t="s">
        <v>19</v>
      </c>
      <c r="D9" s="119">
        <v>230.61</v>
      </c>
      <c r="E9" s="90">
        <f>+'[1]1,4'!G29</f>
        <v>18313.395669000001</v>
      </c>
      <c r="F9" s="140">
        <f t="shared" si="0"/>
        <v>4223252.175228091</v>
      </c>
    </row>
    <row r="10" spans="1:9" ht="14.45" x14ac:dyDescent="0.35">
      <c r="A10" s="91">
        <v>1.5</v>
      </c>
      <c r="B10" s="108" t="s">
        <v>104</v>
      </c>
      <c r="C10" s="17" t="s">
        <v>1</v>
      </c>
      <c r="D10" s="119">
        <v>28</v>
      </c>
      <c r="E10" s="90">
        <f>+'[1]1,5'!G29</f>
        <v>19692.326115</v>
      </c>
      <c r="F10" s="140">
        <f t="shared" si="0"/>
        <v>551385.13121999998</v>
      </c>
      <c r="H10" t="s">
        <v>103</v>
      </c>
      <c r="I10" s="4"/>
    </row>
    <row r="11" spans="1:9" ht="14.45" x14ac:dyDescent="0.35">
      <c r="A11" s="91">
        <v>1.6</v>
      </c>
      <c r="B11" s="108" t="s">
        <v>102</v>
      </c>
      <c r="C11" s="17" t="s">
        <v>1</v>
      </c>
      <c r="D11" s="119">
        <v>14</v>
      </c>
      <c r="E11" s="90">
        <f>+'[1]1,6'!G29</f>
        <v>30822.439334400005</v>
      </c>
      <c r="F11" s="140">
        <f t="shared" si="0"/>
        <v>431514.15068160009</v>
      </c>
    </row>
    <row r="12" spans="1:9" ht="14.45" x14ac:dyDescent="0.35">
      <c r="A12" s="91">
        <v>1.7</v>
      </c>
      <c r="B12" s="108" t="s">
        <v>101</v>
      </c>
      <c r="C12" s="17" t="s">
        <v>1</v>
      </c>
      <c r="D12" s="119">
        <v>42</v>
      </c>
      <c r="E12" s="90">
        <f>+'[1]1,7'!G29</f>
        <v>23240.579500799999</v>
      </c>
      <c r="F12" s="140">
        <f t="shared" si="0"/>
        <v>976104.33903359994</v>
      </c>
    </row>
    <row r="13" spans="1:9" ht="14.45" x14ac:dyDescent="0.35">
      <c r="A13" s="91">
        <v>1.8</v>
      </c>
      <c r="B13" s="108" t="s">
        <v>100</v>
      </c>
      <c r="C13" s="17" t="s">
        <v>19</v>
      </c>
      <c r="D13" s="119">
        <v>512.82000000000005</v>
      </c>
      <c r="E13" s="90">
        <f>+'[1]1,8'!G29</f>
        <v>21388.209609600002</v>
      </c>
      <c r="F13" s="140">
        <f t="shared" si="0"/>
        <v>10968301.651995074</v>
      </c>
    </row>
    <row r="14" spans="1:9" ht="14.45" x14ac:dyDescent="0.35">
      <c r="A14" s="91">
        <v>1.9</v>
      </c>
      <c r="B14" s="108" t="s">
        <v>99</v>
      </c>
      <c r="C14" s="17" t="s">
        <v>19</v>
      </c>
      <c r="D14" s="119">
        <v>286</v>
      </c>
      <c r="E14" s="90">
        <f>+'[1]1.9'!G29</f>
        <v>17533.128280499997</v>
      </c>
      <c r="F14" s="140">
        <f t="shared" si="0"/>
        <v>5014474.6882229997</v>
      </c>
    </row>
    <row r="15" spans="1:9" ht="14.45" x14ac:dyDescent="0.35">
      <c r="A15" s="91">
        <v>1.1000000000000001</v>
      </c>
      <c r="B15" s="108" t="s">
        <v>98</v>
      </c>
      <c r="C15" s="17" t="s">
        <v>19</v>
      </c>
      <c r="D15" s="119">
        <v>286</v>
      </c>
      <c r="E15" s="90">
        <f>+'[1]1,10'!G29</f>
        <v>13527.3375</v>
      </c>
      <c r="F15" s="140">
        <f t="shared" si="0"/>
        <v>3868818.5249999999</v>
      </c>
    </row>
    <row r="16" spans="1:9" ht="14.45" x14ac:dyDescent="0.35">
      <c r="A16" s="149">
        <v>1.1100000000000001</v>
      </c>
      <c r="B16" s="148" t="s">
        <v>97</v>
      </c>
      <c r="C16" s="75" t="s">
        <v>96</v>
      </c>
      <c r="D16" s="147">
        <v>10.5</v>
      </c>
      <c r="E16" s="146">
        <f>+'[1]1,11'!G30</f>
        <v>64649.198592000001</v>
      </c>
      <c r="F16" s="145">
        <f t="shared" si="0"/>
        <v>678816.58521599998</v>
      </c>
    </row>
    <row r="17" spans="1:8" thickBot="1" x14ac:dyDescent="0.4">
      <c r="A17" s="89">
        <v>1.1200000000000001</v>
      </c>
      <c r="B17" s="103" t="s">
        <v>95</v>
      </c>
      <c r="C17" s="12" t="s">
        <v>19</v>
      </c>
      <c r="D17" s="144">
        <v>7.95</v>
      </c>
      <c r="E17" s="88">
        <f>+'[1]1,12'!G29</f>
        <v>26745.851531519998</v>
      </c>
      <c r="F17" s="102">
        <f t="shared" si="0"/>
        <v>212629.51967558399</v>
      </c>
    </row>
    <row r="18" spans="1:8" thickBot="1" x14ac:dyDescent="0.4">
      <c r="A18" s="87"/>
      <c r="B18" s="101"/>
      <c r="C18" s="29"/>
      <c r="D18" s="143"/>
      <c r="E18" s="94"/>
      <c r="F18" s="27"/>
    </row>
    <row r="19" spans="1:8" thickBot="1" x14ac:dyDescent="0.4">
      <c r="A19" s="86">
        <v>2</v>
      </c>
      <c r="B19" s="298" t="s">
        <v>94</v>
      </c>
      <c r="C19" s="299"/>
      <c r="D19" s="299"/>
      <c r="E19" s="300"/>
      <c r="F19" s="85">
        <f>SUM(F20:F21)</f>
        <v>49323991.658102393</v>
      </c>
      <c r="G19" s="111"/>
    </row>
    <row r="20" spans="1:8" ht="14.45" x14ac:dyDescent="0.35">
      <c r="A20" s="24" t="s">
        <v>93</v>
      </c>
      <c r="B20" s="142" t="s">
        <v>92</v>
      </c>
      <c r="C20" s="22" t="s">
        <v>28</v>
      </c>
      <c r="D20" s="123">
        <v>337.25</v>
      </c>
      <c r="E20" s="93">
        <f>+'[1]2,1'!G31</f>
        <v>60617.064999999995</v>
      </c>
      <c r="F20" s="49">
        <f>+D20*E20</f>
        <v>20443105.171249997</v>
      </c>
    </row>
    <row r="21" spans="1:8" ht="14.45" x14ac:dyDescent="0.35">
      <c r="A21" s="19" t="s">
        <v>91</v>
      </c>
      <c r="B21" s="141" t="s">
        <v>90</v>
      </c>
      <c r="C21" s="17" t="s">
        <v>19</v>
      </c>
      <c r="D21" s="119">
        <v>287.20999999999998</v>
      </c>
      <c r="E21" s="90">
        <f>+'[1]2,2'!G31</f>
        <v>100556.68844000001</v>
      </c>
      <c r="F21" s="140">
        <f>+D21*E21</f>
        <v>28880886.4868524</v>
      </c>
    </row>
    <row r="22" spans="1:8" thickBot="1" x14ac:dyDescent="0.4">
      <c r="A22" s="32"/>
      <c r="B22" s="115"/>
      <c r="C22" s="114"/>
      <c r="D22" s="114"/>
      <c r="E22" s="113"/>
      <c r="F22" s="112"/>
      <c r="G22" s="111"/>
    </row>
    <row r="23" spans="1:8" ht="15.75" thickBot="1" x14ac:dyDescent="0.3">
      <c r="A23" s="55">
        <v>3</v>
      </c>
      <c r="B23" s="291" t="s">
        <v>89</v>
      </c>
      <c r="C23" s="292"/>
      <c r="D23" s="292"/>
      <c r="E23" s="312"/>
      <c r="F23" s="54">
        <f>SUM(F24:F26)</f>
        <v>24128343.681726247</v>
      </c>
      <c r="G23" s="111"/>
    </row>
    <row r="24" spans="1:8" x14ac:dyDescent="0.25">
      <c r="A24" s="134" t="s">
        <v>88</v>
      </c>
      <c r="B24" s="139" t="s">
        <v>87</v>
      </c>
      <c r="C24" s="131" t="s">
        <v>19</v>
      </c>
      <c r="D24" s="131">
        <v>155.9</v>
      </c>
      <c r="E24" s="130">
        <f>+'[1]3,1'!G32</f>
        <v>45303.690953500001</v>
      </c>
      <c r="F24" s="138">
        <f>+D24*E24</f>
        <v>7062845.4196506506</v>
      </c>
      <c r="G24" s="111"/>
    </row>
    <row r="25" spans="1:8" x14ac:dyDescent="0.25">
      <c r="A25" s="19" t="s">
        <v>86</v>
      </c>
      <c r="B25" s="120" t="s">
        <v>85</v>
      </c>
      <c r="C25" s="119" t="s">
        <v>19</v>
      </c>
      <c r="D25" s="119">
        <v>291.48</v>
      </c>
      <c r="E25" s="118">
        <f>+'[1]3,2'!G31</f>
        <v>44210.676381249999</v>
      </c>
      <c r="F25" s="137">
        <f>+D25*E25</f>
        <v>12886527.95160675</v>
      </c>
      <c r="G25" s="111"/>
    </row>
    <row r="26" spans="1:8" ht="15.75" thickBot="1" x14ac:dyDescent="0.3">
      <c r="A26" s="14" t="s">
        <v>84</v>
      </c>
      <c r="B26" s="136" t="s">
        <v>83</v>
      </c>
      <c r="C26" s="127" t="s">
        <v>28</v>
      </c>
      <c r="D26" s="127">
        <v>139.01</v>
      </c>
      <c r="E26" s="126">
        <f>+'[1]3,3'!G31</f>
        <v>30062.371847125003</v>
      </c>
      <c r="F26" s="135">
        <f>+D26*E26</f>
        <v>4178970.3104688465</v>
      </c>
      <c r="G26" s="111"/>
    </row>
    <row r="27" spans="1:8" ht="15.75" thickBot="1" x14ac:dyDescent="0.3">
      <c r="A27" s="32"/>
      <c r="B27" s="115"/>
      <c r="C27" s="114"/>
      <c r="D27" s="114"/>
      <c r="E27" s="113"/>
      <c r="F27" s="112"/>
      <c r="G27" s="111"/>
      <c r="H27" s="111"/>
    </row>
    <row r="28" spans="1:8" ht="15.75" thickBot="1" x14ac:dyDescent="0.3">
      <c r="A28" s="55">
        <v>4</v>
      </c>
      <c r="B28" s="291" t="s">
        <v>82</v>
      </c>
      <c r="C28" s="292"/>
      <c r="D28" s="292"/>
      <c r="E28" s="312"/>
      <c r="F28" s="54">
        <f>SUM(F29:F32)</f>
        <v>48633533.409100555</v>
      </c>
      <c r="G28" s="111"/>
      <c r="H28" s="111"/>
    </row>
    <row r="29" spans="1:8" x14ac:dyDescent="0.25">
      <c r="A29" s="134" t="s">
        <v>81</v>
      </c>
      <c r="B29" s="132" t="s">
        <v>80</v>
      </c>
      <c r="C29" s="131" t="s">
        <v>19</v>
      </c>
      <c r="D29" s="131">
        <v>286</v>
      </c>
      <c r="E29" s="130">
        <f>+'[1]4,1'!G29</f>
        <v>52627.074367499998</v>
      </c>
      <c r="F29" s="129">
        <f>+D29*E29</f>
        <v>15051343.269104999</v>
      </c>
      <c r="G29" s="111"/>
      <c r="H29" s="111"/>
    </row>
    <row r="30" spans="1:8" x14ac:dyDescent="0.25">
      <c r="A30" s="19" t="s">
        <v>79</v>
      </c>
      <c r="B30" s="133" t="s">
        <v>78</v>
      </c>
      <c r="C30" s="119" t="s">
        <v>19</v>
      </c>
      <c r="D30" s="119">
        <v>267.02</v>
      </c>
      <c r="E30" s="118">
        <f>+'[1]4,2'!G29</f>
        <v>110587.95051400001</v>
      </c>
      <c r="F30" s="117">
        <f>+D30*E30</f>
        <v>29529194.54624828</v>
      </c>
      <c r="G30" s="111"/>
      <c r="H30" s="111"/>
    </row>
    <row r="31" spans="1:8" x14ac:dyDescent="0.25">
      <c r="A31" s="19" t="s">
        <v>77</v>
      </c>
      <c r="B31" s="133" t="s">
        <v>76</v>
      </c>
      <c r="C31" s="119" t="s">
        <v>19</v>
      </c>
      <c r="D31" s="119">
        <v>18.98</v>
      </c>
      <c r="E31" s="118">
        <f>+'[1]4,3'!G29</f>
        <v>113117.95051400001</v>
      </c>
      <c r="F31" s="117">
        <f>+D31*E31</f>
        <v>2146978.70075572</v>
      </c>
      <c r="G31" s="111"/>
      <c r="H31" s="111"/>
    </row>
    <row r="32" spans="1:8" ht="15.75" thickBot="1" x14ac:dyDescent="0.3">
      <c r="A32" s="14" t="s">
        <v>75</v>
      </c>
      <c r="B32" s="128" t="s">
        <v>74</v>
      </c>
      <c r="C32" s="127" t="s">
        <v>19</v>
      </c>
      <c r="D32" s="127">
        <v>12.63</v>
      </c>
      <c r="E32" s="126">
        <f>+'[1]4,4'!G29</f>
        <v>150911.86801199999</v>
      </c>
      <c r="F32" s="125">
        <f>+D32*E32</f>
        <v>1906016.89299156</v>
      </c>
      <c r="G32" s="111"/>
      <c r="H32" s="111"/>
    </row>
    <row r="33" spans="1:8" ht="15.75" thickBot="1" x14ac:dyDescent="0.3">
      <c r="A33" s="32"/>
      <c r="B33" s="115"/>
      <c r="C33" s="114"/>
      <c r="D33" s="114"/>
      <c r="E33" s="113"/>
      <c r="F33" s="112"/>
      <c r="G33" s="111"/>
      <c r="H33" s="111"/>
    </row>
    <row r="34" spans="1:8" ht="15.75" thickBot="1" x14ac:dyDescent="0.3">
      <c r="A34" s="86">
        <v>5</v>
      </c>
      <c r="B34" s="291" t="s">
        <v>73</v>
      </c>
      <c r="C34" s="292"/>
      <c r="D34" s="292"/>
      <c r="E34" s="312"/>
      <c r="F34" s="54">
        <f>SUM(F35:F36)</f>
        <v>3823026.6890481003</v>
      </c>
      <c r="G34" s="111"/>
      <c r="H34" s="111"/>
    </row>
    <row r="35" spans="1:8" x14ac:dyDescent="0.25">
      <c r="A35" s="24" t="s">
        <v>72</v>
      </c>
      <c r="B35" s="132" t="s">
        <v>71</v>
      </c>
      <c r="C35" s="131" t="s">
        <v>28</v>
      </c>
      <c r="D35" s="131">
        <v>79.92</v>
      </c>
      <c r="E35" s="130">
        <f>+'[1]5,1'!G29</f>
        <v>40974.865942000004</v>
      </c>
      <c r="F35" s="129">
        <f>+D35*E35</f>
        <v>3274711.2860846403</v>
      </c>
      <c r="G35" s="111"/>
      <c r="H35" s="111"/>
    </row>
    <row r="36" spans="1:8" ht="15.75" thickBot="1" x14ac:dyDescent="0.3">
      <c r="A36" s="14" t="s">
        <v>70</v>
      </c>
      <c r="B36" s="128" t="s">
        <v>69</v>
      </c>
      <c r="C36" s="127" t="s">
        <v>28</v>
      </c>
      <c r="D36" s="127">
        <v>21.01</v>
      </c>
      <c r="E36" s="126">
        <f>+'[1]5,2'!G29</f>
        <v>26097.829746000003</v>
      </c>
      <c r="F36" s="125">
        <f>+D36*E36</f>
        <v>548315.40296346007</v>
      </c>
      <c r="G36" s="111"/>
      <c r="H36" s="111"/>
    </row>
    <row r="37" spans="1:8" ht="15.75" thickBot="1" x14ac:dyDescent="0.3">
      <c r="A37" s="32"/>
      <c r="B37" s="115"/>
      <c r="C37" s="114"/>
      <c r="D37" s="114"/>
      <c r="E37" s="113"/>
      <c r="F37" s="112"/>
      <c r="G37" s="111"/>
      <c r="H37" s="111"/>
    </row>
    <row r="38" spans="1:8" ht="15.75" thickBot="1" x14ac:dyDescent="0.3">
      <c r="A38" s="86">
        <v>6</v>
      </c>
      <c r="B38" s="298" t="s">
        <v>68</v>
      </c>
      <c r="C38" s="299"/>
      <c r="D38" s="299"/>
      <c r="E38" s="300"/>
      <c r="F38" s="85">
        <f>SUM(F39:F42)</f>
        <v>101926637.43618235</v>
      </c>
      <c r="G38" s="111"/>
      <c r="H38" s="111"/>
    </row>
    <row r="39" spans="1:8" x14ac:dyDescent="0.25">
      <c r="A39" s="24" t="s">
        <v>67</v>
      </c>
      <c r="B39" s="124" t="s">
        <v>66</v>
      </c>
      <c r="C39" s="123" t="s">
        <v>19</v>
      </c>
      <c r="D39" s="123">
        <v>672.75</v>
      </c>
      <c r="E39" s="122">
        <f>+'[1]6,1'!G30</f>
        <v>113006.51551400001</v>
      </c>
      <c r="F39" s="121">
        <f>+D39*E39</f>
        <v>76025133.312043503</v>
      </c>
      <c r="G39" s="111"/>
      <c r="H39" s="111"/>
    </row>
    <row r="40" spans="1:8" x14ac:dyDescent="0.25">
      <c r="A40" s="19" t="s">
        <v>65</v>
      </c>
      <c r="B40" s="120" t="s">
        <v>64</v>
      </c>
      <c r="C40" s="119" t="s">
        <v>19</v>
      </c>
      <c r="D40" s="119">
        <v>225.74</v>
      </c>
      <c r="E40" s="118">
        <f>+'[1]6,2'!G28</f>
        <v>36547.850001999999</v>
      </c>
      <c r="F40" s="117">
        <f>+D40*E40</f>
        <v>8250311.65945148</v>
      </c>
      <c r="G40" s="111"/>
      <c r="H40" s="111"/>
    </row>
    <row r="41" spans="1:8" x14ac:dyDescent="0.25">
      <c r="A41" s="19" t="s">
        <v>63</v>
      </c>
      <c r="B41" s="120" t="s">
        <v>62</v>
      </c>
      <c r="C41" s="119" t="s">
        <v>19</v>
      </c>
      <c r="D41" s="119">
        <v>309.04000000000002</v>
      </c>
      <c r="E41" s="118">
        <f>+'[1]6,3'!G32</f>
        <v>48430.735000000008</v>
      </c>
      <c r="F41" s="117">
        <f>+D41*E41</f>
        <v>14967034.344400004</v>
      </c>
      <c r="G41" s="111"/>
      <c r="H41" s="111"/>
    </row>
    <row r="42" spans="1:8" x14ac:dyDescent="0.25">
      <c r="A42" s="19" t="s">
        <v>61</v>
      </c>
      <c r="B42" s="120" t="s">
        <v>60</v>
      </c>
      <c r="C42" s="119" t="s">
        <v>19</v>
      </c>
      <c r="D42" s="119">
        <v>93.68</v>
      </c>
      <c r="E42" s="118">
        <v>28652.413752</v>
      </c>
      <c r="F42" s="117">
        <f>+D42*E42</f>
        <v>2684158.1202873602</v>
      </c>
      <c r="G42" s="111"/>
      <c r="H42" s="116"/>
    </row>
    <row r="43" spans="1:8" ht="15.75" thickBot="1" x14ac:dyDescent="0.3">
      <c r="A43" s="32"/>
      <c r="B43" s="115"/>
      <c r="C43" s="114"/>
      <c r="D43" s="114"/>
      <c r="E43" s="113"/>
      <c r="F43" s="112"/>
      <c r="G43" s="111"/>
      <c r="H43" s="111"/>
    </row>
    <row r="44" spans="1:8" ht="15.75" thickBot="1" x14ac:dyDescent="0.3">
      <c r="A44" s="86">
        <v>7</v>
      </c>
      <c r="B44" s="310" t="s">
        <v>59</v>
      </c>
      <c r="C44" s="311"/>
      <c r="D44" s="311"/>
      <c r="E44" s="311"/>
      <c r="F44" s="110">
        <f>SUM(F45:F47)</f>
        <v>17976884.753600001</v>
      </c>
    </row>
    <row r="45" spans="1:8" x14ac:dyDescent="0.25">
      <c r="A45" s="24" t="s">
        <v>58</v>
      </c>
      <c r="B45" s="105" t="s">
        <v>57</v>
      </c>
      <c r="C45" s="109" t="s">
        <v>19</v>
      </c>
      <c r="D45" s="22">
        <v>17.98</v>
      </c>
      <c r="E45" s="93">
        <f>+'[1]7,1'!G29</f>
        <v>276459.23499999999</v>
      </c>
      <c r="F45" s="20">
        <f>+D45*E45</f>
        <v>4970737.0452999994</v>
      </c>
    </row>
    <row r="46" spans="1:8" x14ac:dyDescent="0.25">
      <c r="A46" s="19" t="s">
        <v>56</v>
      </c>
      <c r="B46" s="108" t="s">
        <v>55</v>
      </c>
      <c r="C46" s="107" t="s">
        <v>19</v>
      </c>
      <c r="D46" s="17">
        <v>55.78</v>
      </c>
      <c r="E46" s="90">
        <f>+'[1]7,2'!G27</f>
        <v>220914.23499999999</v>
      </c>
      <c r="F46" s="15">
        <f>+D46*E46</f>
        <v>12322596.0283</v>
      </c>
    </row>
    <row r="47" spans="1:8" ht="15.75" thickBot="1" x14ac:dyDescent="0.3">
      <c r="A47" s="14" t="s">
        <v>54</v>
      </c>
      <c r="B47" s="103" t="s">
        <v>53</v>
      </c>
      <c r="C47" s="106" t="s">
        <v>19</v>
      </c>
      <c r="D47" s="12">
        <v>2.4</v>
      </c>
      <c r="E47" s="88">
        <f>+'[1]7,3'!G29</f>
        <v>284813.2</v>
      </c>
      <c r="F47" s="10">
        <f>+D47*E47</f>
        <v>683551.68</v>
      </c>
    </row>
    <row r="48" spans="1:8" ht="15.75" thickBot="1" x14ac:dyDescent="0.3">
      <c r="A48" s="32"/>
      <c r="B48" s="101"/>
      <c r="C48" s="29"/>
      <c r="D48" s="29"/>
      <c r="E48" s="94"/>
      <c r="F48" s="27"/>
    </row>
    <row r="49" spans="1:6" ht="15.75" thickBot="1" x14ac:dyDescent="0.3">
      <c r="A49" s="55">
        <v>8</v>
      </c>
      <c r="B49" s="291" t="s">
        <v>52</v>
      </c>
      <c r="C49" s="292"/>
      <c r="D49" s="292"/>
      <c r="E49" s="312"/>
      <c r="F49" s="54">
        <f>SUM(F50:F51)</f>
        <v>22836221.018750001</v>
      </c>
    </row>
    <row r="50" spans="1:6" x14ac:dyDescent="0.25">
      <c r="A50" s="24" t="s">
        <v>51</v>
      </c>
      <c r="B50" s="105" t="s">
        <v>50</v>
      </c>
      <c r="C50" s="22" t="s">
        <v>1</v>
      </c>
      <c r="D50" s="22">
        <v>20</v>
      </c>
      <c r="E50" s="93">
        <f>+'[1]8,1'!G33</f>
        <v>783990.83325000003</v>
      </c>
      <c r="F50" s="104">
        <f>+D50*E50</f>
        <v>15679816.665000001</v>
      </c>
    </row>
    <row r="51" spans="1:6" ht="15.75" thickBot="1" x14ac:dyDescent="0.3">
      <c r="A51" s="14">
        <v>8.1999999999999993</v>
      </c>
      <c r="B51" s="103" t="s">
        <v>49</v>
      </c>
      <c r="C51" s="12" t="s">
        <v>1</v>
      </c>
      <c r="D51" s="12">
        <v>5</v>
      </c>
      <c r="E51" s="88">
        <f>+'[1]8,2'!G33</f>
        <v>1431280.87075</v>
      </c>
      <c r="F51" s="102">
        <f>+D51*E51</f>
        <v>7156404.3537499998</v>
      </c>
    </row>
    <row r="52" spans="1:6" ht="15.75" thickBot="1" x14ac:dyDescent="0.3">
      <c r="A52" s="32"/>
      <c r="B52" s="101"/>
      <c r="C52" s="29"/>
      <c r="D52" s="29"/>
      <c r="E52" s="94"/>
      <c r="F52" s="27"/>
    </row>
    <row r="53" spans="1:6" ht="15.75" thickBot="1" x14ac:dyDescent="0.3">
      <c r="A53" s="86">
        <v>9</v>
      </c>
      <c r="B53" s="298" t="s">
        <v>48</v>
      </c>
      <c r="C53" s="299"/>
      <c r="D53" s="299"/>
      <c r="E53" s="300"/>
      <c r="F53" s="85">
        <f>SUM(F54)</f>
        <v>25205376.471750002</v>
      </c>
    </row>
    <row r="54" spans="1:6" ht="27" thickBot="1" x14ac:dyDescent="0.3">
      <c r="A54" s="100" t="s">
        <v>47</v>
      </c>
      <c r="B54" s="99" t="s">
        <v>46</v>
      </c>
      <c r="C54" s="98" t="s">
        <v>19</v>
      </c>
      <c r="D54" s="98">
        <v>240.19</v>
      </c>
      <c r="E54" s="97">
        <f>+'[1]9,1'!G36</f>
        <v>104939.32500000001</v>
      </c>
      <c r="F54" s="96">
        <f>+D54*E54</f>
        <v>25205376.471750002</v>
      </c>
    </row>
    <row r="55" spans="1:6" ht="15.75" thickBot="1" x14ac:dyDescent="0.3">
      <c r="A55" s="32"/>
      <c r="B55" s="95"/>
      <c r="C55" s="29"/>
      <c r="D55" s="29"/>
      <c r="E55" s="94"/>
      <c r="F55" s="27"/>
    </row>
    <row r="56" spans="1:6" ht="15.75" thickBot="1" x14ac:dyDescent="0.3">
      <c r="A56" s="86">
        <v>10</v>
      </c>
      <c r="B56" s="298" t="s">
        <v>45</v>
      </c>
      <c r="C56" s="299"/>
      <c r="D56" s="299"/>
      <c r="E56" s="300"/>
      <c r="F56" s="54">
        <f>SUM(F57:F61)</f>
        <v>11536435.5305</v>
      </c>
    </row>
    <row r="57" spans="1:6" x14ac:dyDescent="0.25">
      <c r="A57" s="24" t="s">
        <v>44</v>
      </c>
      <c r="B57" s="53" t="s">
        <v>43</v>
      </c>
      <c r="C57" s="22" t="s">
        <v>1</v>
      </c>
      <c r="D57" s="22">
        <v>16</v>
      </c>
      <c r="E57" s="93">
        <f>+'[1]10,1'!G32</f>
        <v>113039.24500000001</v>
      </c>
      <c r="F57" s="92">
        <f>+D57*E57</f>
        <v>1808627.9200000002</v>
      </c>
    </row>
    <row r="58" spans="1:6" x14ac:dyDescent="0.25">
      <c r="A58" s="19" t="s">
        <v>42</v>
      </c>
      <c r="B58" s="51" t="s">
        <v>41</v>
      </c>
      <c r="C58" s="17" t="s">
        <v>1</v>
      </c>
      <c r="D58" s="17">
        <v>2</v>
      </c>
      <c r="E58" s="90">
        <f>+'[1]10,2'!G33</f>
        <v>143808.92649999997</v>
      </c>
      <c r="F58" s="15">
        <f>+D58*E58</f>
        <v>287617.85299999994</v>
      </c>
    </row>
    <row r="59" spans="1:6" x14ac:dyDescent="0.25">
      <c r="A59" s="19" t="s">
        <v>40</v>
      </c>
      <c r="B59" s="51" t="s">
        <v>39</v>
      </c>
      <c r="C59" s="17" t="s">
        <v>1</v>
      </c>
      <c r="D59" s="17">
        <v>2</v>
      </c>
      <c r="E59" s="90">
        <f>+'[1]10,3'!G35</f>
        <v>92721.909999999989</v>
      </c>
      <c r="F59" s="15">
        <f>+D59*E59</f>
        <v>185443.81999999998</v>
      </c>
    </row>
    <row r="60" spans="1:6" ht="26.25" x14ac:dyDescent="0.25">
      <c r="A60" s="91" t="s">
        <v>38</v>
      </c>
      <c r="B60" s="69" t="s">
        <v>37</v>
      </c>
      <c r="C60" s="17" t="s">
        <v>1</v>
      </c>
      <c r="D60" s="17">
        <v>10</v>
      </c>
      <c r="E60" s="90">
        <f>+'[1]10,4'!G30</f>
        <v>580473.9375</v>
      </c>
      <c r="F60" s="15">
        <f>+D60*E60</f>
        <v>5804739.375</v>
      </c>
    </row>
    <row r="61" spans="1:6" ht="27" thickBot="1" x14ac:dyDescent="0.3">
      <c r="A61" s="89" t="s">
        <v>36</v>
      </c>
      <c r="B61" s="65" t="s">
        <v>35</v>
      </c>
      <c r="C61" s="12" t="s">
        <v>1</v>
      </c>
      <c r="D61" s="12">
        <v>5</v>
      </c>
      <c r="E61" s="88">
        <f>+'[1]10,5'!G29</f>
        <v>690001.3125</v>
      </c>
      <c r="F61" s="10">
        <f>+D61*E61</f>
        <v>3450006.5625</v>
      </c>
    </row>
    <row r="62" spans="1:6" ht="15.75" thickBot="1" x14ac:dyDescent="0.3">
      <c r="A62" s="87"/>
      <c r="B62" s="31"/>
      <c r="C62" s="29"/>
      <c r="D62" s="29"/>
      <c r="E62" s="28"/>
      <c r="F62" s="27"/>
    </row>
    <row r="63" spans="1:6" ht="15.75" thickBot="1" x14ac:dyDescent="0.3">
      <c r="A63" s="86">
        <v>11</v>
      </c>
      <c r="B63" s="298" t="s">
        <v>34</v>
      </c>
      <c r="C63" s="299"/>
      <c r="D63" s="299"/>
      <c r="E63" s="300"/>
      <c r="F63" s="85">
        <f>SUM(F64:F73)</f>
        <v>61259137.762445599</v>
      </c>
    </row>
    <row r="64" spans="1:6" ht="39" x14ac:dyDescent="0.25">
      <c r="A64" s="24">
        <v>11.1</v>
      </c>
      <c r="B64" s="72" t="s">
        <v>33</v>
      </c>
      <c r="C64" s="84" t="s">
        <v>32</v>
      </c>
      <c r="D64" s="52">
        <v>1</v>
      </c>
      <c r="E64" s="71">
        <f>+'[1]11,1'!G31</f>
        <v>743606.18449999986</v>
      </c>
      <c r="F64" s="79">
        <f t="shared" ref="F64:F72" si="1">+D64*E64</f>
        <v>743606.18449999986</v>
      </c>
    </row>
    <row r="65" spans="1:7" ht="26.25" customHeight="1" thickBot="1" x14ac:dyDescent="0.3">
      <c r="A65" s="14">
        <v>11.2</v>
      </c>
      <c r="B65" s="65" t="s">
        <v>31</v>
      </c>
      <c r="C65" s="83" t="s">
        <v>19</v>
      </c>
      <c r="D65" s="82">
        <v>5.58</v>
      </c>
      <c r="E65" s="81">
        <f>+'[1]11,2'!G30</f>
        <v>155597.83580750003</v>
      </c>
      <c r="F65" s="80">
        <f t="shared" si="1"/>
        <v>868235.92380585021</v>
      </c>
      <c r="G65" s="31"/>
    </row>
    <row r="66" spans="1:7" ht="26.25" x14ac:dyDescent="0.25">
      <c r="A66" s="24">
        <v>11.3</v>
      </c>
      <c r="B66" s="72" t="s">
        <v>30</v>
      </c>
      <c r="C66" s="52" t="s">
        <v>1</v>
      </c>
      <c r="D66" s="52">
        <v>2</v>
      </c>
      <c r="E66" s="71">
        <f>+'[1]11,3'!G30</f>
        <v>1112540.3999999999</v>
      </c>
      <c r="F66" s="79">
        <f t="shared" si="1"/>
        <v>2225080.7999999998</v>
      </c>
    </row>
    <row r="67" spans="1:7" ht="26.25" x14ac:dyDescent="0.25">
      <c r="A67" s="19">
        <v>11.4</v>
      </c>
      <c r="B67" s="69" t="s">
        <v>29</v>
      </c>
      <c r="C67" s="50" t="s">
        <v>28</v>
      </c>
      <c r="D67" s="50">
        <v>328.13</v>
      </c>
      <c r="E67" s="68">
        <f>+'[1]11,4'!G32</f>
        <v>64287.956075000002</v>
      </c>
      <c r="F67" s="15">
        <f t="shared" si="1"/>
        <v>21094807.026889749</v>
      </c>
    </row>
    <row r="68" spans="1:7" ht="39" x14ac:dyDescent="0.25">
      <c r="A68" s="19">
        <v>11.5</v>
      </c>
      <c r="B68" s="69" t="s">
        <v>27</v>
      </c>
      <c r="C68" s="50" t="s">
        <v>1</v>
      </c>
      <c r="D68" s="50">
        <v>66</v>
      </c>
      <c r="E68" s="68">
        <f>+'[1]11,5'!G33</f>
        <v>105638.260125</v>
      </c>
      <c r="F68" s="15">
        <f t="shared" si="1"/>
        <v>6972125.1682500001</v>
      </c>
    </row>
    <row r="69" spans="1:7" ht="26.25" x14ac:dyDescent="0.25">
      <c r="A69" s="19">
        <v>11.6</v>
      </c>
      <c r="B69" s="69" t="s">
        <v>26</v>
      </c>
      <c r="C69" s="50" t="s">
        <v>1</v>
      </c>
      <c r="D69" s="50">
        <v>26</v>
      </c>
      <c r="E69" s="68">
        <f>+'[1]11,6'!G34</f>
        <v>107780.09149999999</v>
      </c>
      <c r="F69" s="15">
        <f t="shared" si="1"/>
        <v>2802282.3789999997</v>
      </c>
    </row>
    <row r="70" spans="1:7" ht="27" thickBot="1" x14ac:dyDescent="0.3">
      <c r="A70" s="78">
        <v>11.7</v>
      </c>
      <c r="B70" s="77" t="s">
        <v>25</v>
      </c>
      <c r="C70" s="76" t="s">
        <v>1</v>
      </c>
      <c r="D70" s="75">
        <v>90</v>
      </c>
      <c r="E70" s="74">
        <f>+'[1]11,7'!G35</f>
        <v>141592.57550000004</v>
      </c>
      <c r="F70" s="73">
        <f t="shared" si="1"/>
        <v>12743331.795000004</v>
      </c>
    </row>
    <row r="71" spans="1:7" x14ac:dyDescent="0.25">
      <c r="A71" s="24">
        <v>11.8</v>
      </c>
      <c r="B71" s="72" t="s">
        <v>24</v>
      </c>
      <c r="C71" s="52" t="s">
        <v>1</v>
      </c>
      <c r="D71" s="22">
        <v>66</v>
      </c>
      <c r="E71" s="71">
        <f>+'[1]11,8'!G27</f>
        <v>97320</v>
      </c>
      <c r="F71" s="20">
        <f t="shared" si="1"/>
        <v>6423120</v>
      </c>
    </row>
    <row r="72" spans="1:7" ht="39" x14ac:dyDescent="0.25">
      <c r="A72" s="70">
        <v>11.9</v>
      </c>
      <c r="B72" s="69" t="s">
        <v>23</v>
      </c>
      <c r="C72" s="50" t="s">
        <v>1</v>
      </c>
      <c r="D72" s="50">
        <v>1</v>
      </c>
      <c r="E72" s="68">
        <f>+'[1]11,9'!G33</f>
        <v>1872457.4850000001</v>
      </c>
      <c r="F72" s="67">
        <f t="shared" si="1"/>
        <v>1872457.4850000001</v>
      </c>
    </row>
    <row r="73" spans="1:7" ht="15.75" thickBot="1" x14ac:dyDescent="0.3">
      <c r="A73" s="66">
        <v>11.1</v>
      </c>
      <c r="B73" s="65" t="s">
        <v>22</v>
      </c>
      <c r="C73" s="47" t="s">
        <v>1</v>
      </c>
      <c r="D73" s="47">
        <v>1</v>
      </c>
      <c r="E73" s="64">
        <f>+'[1]11,10'!G27</f>
        <v>5514091</v>
      </c>
      <c r="F73" s="63">
        <f>+E73*D73</f>
        <v>5514091</v>
      </c>
    </row>
    <row r="74" spans="1:7" ht="15.75" thickBot="1" x14ac:dyDescent="0.3">
      <c r="A74" s="32"/>
      <c r="B74" s="31"/>
      <c r="C74" s="30"/>
      <c r="D74" s="29"/>
      <c r="E74" s="28"/>
      <c r="F74" s="27"/>
    </row>
    <row r="75" spans="1:7" ht="15.75" thickBot="1" x14ac:dyDescent="0.3">
      <c r="A75" s="55">
        <v>12</v>
      </c>
      <c r="B75" s="291" t="s">
        <v>21</v>
      </c>
      <c r="C75" s="292"/>
      <c r="D75" s="292"/>
      <c r="E75" s="292"/>
      <c r="F75" s="62">
        <f>SUM(F76)</f>
        <v>3586830.0231000003</v>
      </c>
    </row>
    <row r="76" spans="1:7" ht="15.75" thickBot="1" x14ac:dyDescent="0.3">
      <c r="A76" s="61">
        <v>12.1</v>
      </c>
      <c r="B76" s="60" t="s">
        <v>20</v>
      </c>
      <c r="C76" s="59" t="s">
        <v>19</v>
      </c>
      <c r="D76" s="58">
        <v>511.27</v>
      </c>
      <c r="E76" s="57">
        <f>+'[1]12,1'!G29</f>
        <v>7015.5300000000007</v>
      </c>
      <c r="F76" s="56">
        <f>+E76*D76</f>
        <v>3586830.0231000003</v>
      </c>
    </row>
    <row r="77" spans="1:7" ht="15.75" thickBot="1" x14ac:dyDescent="0.3">
      <c r="A77" s="32"/>
      <c r="B77" s="31"/>
      <c r="C77" s="30"/>
      <c r="D77" s="29"/>
      <c r="E77" s="28"/>
      <c r="F77" s="27"/>
    </row>
    <row r="78" spans="1:7" ht="15.75" thickBot="1" x14ac:dyDescent="0.3">
      <c r="A78" s="55">
        <v>13</v>
      </c>
      <c r="B78" s="291" t="s">
        <v>18</v>
      </c>
      <c r="C78" s="292"/>
      <c r="D78" s="292"/>
      <c r="E78" s="292"/>
      <c r="F78" s="54">
        <f>SUM(F79:F82)</f>
        <v>8693090.3834999986</v>
      </c>
    </row>
    <row r="79" spans="1:7" ht="15.75" thickBot="1" x14ac:dyDescent="0.3">
      <c r="A79" s="24">
        <v>13.1</v>
      </c>
      <c r="B79" s="53" t="s">
        <v>17</v>
      </c>
      <c r="C79" s="52" t="s">
        <v>1</v>
      </c>
      <c r="D79" s="22">
        <v>17</v>
      </c>
      <c r="E79" s="21">
        <f>+'[1]13,1'!G31</f>
        <v>338778.21749999997</v>
      </c>
      <c r="F79" s="49">
        <f>+D79*E79</f>
        <v>5759229.6974999998</v>
      </c>
    </row>
    <row r="80" spans="1:7" ht="15.75" thickBot="1" x14ac:dyDescent="0.3">
      <c r="A80" s="19">
        <v>13.2</v>
      </c>
      <c r="B80" s="51" t="s">
        <v>16</v>
      </c>
      <c r="C80" s="50" t="s">
        <v>1</v>
      </c>
      <c r="D80" s="17">
        <v>1</v>
      </c>
      <c r="E80" s="16">
        <f>+'[1]13,2'!G31</f>
        <v>1068994.6439999999</v>
      </c>
      <c r="F80" s="49">
        <f>+D80*E80</f>
        <v>1068994.6439999999</v>
      </c>
    </row>
    <row r="81" spans="1:6" ht="15.75" thickBot="1" x14ac:dyDescent="0.3">
      <c r="A81" s="19">
        <v>13.3</v>
      </c>
      <c r="B81" s="51" t="s">
        <v>15</v>
      </c>
      <c r="C81" s="50" t="s">
        <v>1</v>
      </c>
      <c r="D81" s="17">
        <v>1</v>
      </c>
      <c r="E81" s="16">
        <f>+'[1]13,3'!G29</f>
        <v>1596266.1359999997</v>
      </c>
      <c r="F81" s="49">
        <f>+D81*E81</f>
        <v>1596266.1359999997</v>
      </c>
    </row>
    <row r="82" spans="1:6" ht="15.75" thickBot="1" x14ac:dyDescent="0.3">
      <c r="A82" s="14">
        <v>13.4</v>
      </c>
      <c r="B82" s="48" t="s">
        <v>14</v>
      </c>
      <c r="C82" s="47" t="s">
        <v>1</v>
      </c>
      <c r="D82" s="46">
        <v>1</v>
      </c>
      <c r="E82" s="45">
        <f>+'[1]13,4'!G29</f>
        <v>268599.90599999996</v>
      </c>
      <c r="F82" s="44">
        <f>+D82*E82</f>
        <v>268599.90599999996</v>
      </c>
    </row>
    <row r="83" spans="1:6" ht="15.75" thickBot="1" x14ac:dyDescent="0.3">
      <c r="A83" s="32"/>
      <c r="B83" s="31"/>
      <c r="C83" s="30"/>
      <c r="D83" s="29"/>
      <c r="E83" s="28"/>
      <c r="F83" s="27"/>
    </row>
    <row r="84" spans="1:6" ht="16.5" thickBot="1" x14ac:dyDescent="0.3">
      <c r="A84" s="293" t="s">
        <v>13</v>
      </c>
      <c r="B84" s="294"/>
      <c r="C84" s="294"/>
      <c r="D84" s="294"/>
      <c r="E84" s="295"/>
      <c r="F84" s="43">
        <f>+F78+F75+F63+F56+F53+F49+F44+F38+F34+F28+F23+F19+F5</f>
        <v>427205428.74288446</v>
      </c>
    </row>
    <row r="85" spans="1:6" x14ac:dyDescent="0.25">
      <c r="A85" s="296" t="s">
        <v>12</v>
      </c>
      <c r="B85" s="297"/>
      <c r="C85" s="42">
        <v>0.23</v>
      </c>
      <c r="D85" s="41"/>
      <c r="E85" s="41"/>
      <c r="F85" s="40">
        <f>+F84*C85</f>
        <v>98257248.610863432</v>
      </c>
    </row>
    <row r="86" spans="1:6" x14ac:dyDescent="0.25">
      <c r="A86" s="315" t="s">
        <v>11</v>
      </c>
      <c r="B86" s="316"/>
      <c r="C86" s="39">
        <v>0.02</v>
      </c>
      <c r="D86" s="38"/>
      <c r="E86" s="38"/>
      <c r="F86" s="37">
        <f>+F84*C86</f>
        <v>8544108.5748576894</v>
      </c>
    </row>
    <row r="87" spans="1:6" ht="15.75" thickBot="1" x14ac:dyDescent="0.3">
      <c r="A87" s="315" t="s">
        <v>10</v>
      </c>
      <c r="B87" s="316"/>
      <c r="C87" s="39">
        <v>0.05</v>
      </c>
      <c r="D87" s="38"/>
      <c r="E87" s="38"/>
      <c r="F87" s="37">
        <f>+F84*C87</f>
        <v>21360271.437144224</v>
      </c>
    </row>
    <row r="88" spans="1:6" ht="16.5" thickBot="1" x14ac:dyDescent="0.3">
      <c r="A88" s="293" t="s">
        <v>9</v>
      </c>
      <c r="B88" s="317"/>
      <c r="C88" s="36">
        <f>+C85+C86+C87</f>
        <v>0.3</v>
      </c>
      <c r="D88" s="35"/>
      <c r="E88" s="34"/>
      <c r="F88" s="33">
        <f>+F85+F86+F87</f>
        <v>128161628.62286535</v>
      </c>
    </row>
    <row r="89" spans="1:6" ht="15.75" thickBot="1" x14ac:dyDescent="0.3">
      <c r="A89" s="32"/>
      <c r="B89" s="31"/>
      <c r="C89" s="30"/>
      <c r="D89" s="29"/>
      <c r="E89" s="28"/>
      <c r="F89" s="27"/>
    </row>
    <row r="90" spans="1:6" ht="15.75" thickBot="1" x14ac:dyDescent="0.3">
      <c r="A90" s="26">
        <v>14</v>
      </c>
      <c r="B90" s="318" t="s">
        <v>8</v>
      </c>
      <c r="C90" s="319"/>
      <c r="D90" s="319"/>
      <c r="E90" s="319"/>
      <c r="F90" s="25">
        <f>SUM(F91:F96)</f>
        <v>123840150</v>
      </c>
    </row>
    <row r="91" spans="1:6" x14ac:dyDescent="0.25">
      <c r="A91" s="24">
        <v>14.1</v>
      </c>
      <c r="B91" s="23" t="s">
        <v>7</v>
      </c>
      <c r="C91" s="22" t="s">
        <v>1</v>
      </c>
      <c r="D91" s="22">
        <v>13</v>
      </c>
      <c r="E91" s="21">
        <f>+'[1]14,1'!G31</f>
        <v>2729895</v>
      </c>
      <c r="F91" s="20">
        <f t="shared" ref="F91:F96" si="2">+D91*E91</f>
        <v>35488635</v>
      </c>
    </row>
    <row r="92" spans="1:6" x14ac:dyDescent="0.25">
      <c r="A92" s="19">
        <v>14.2</v>
      </c>
      <c r="B92" s="18" t="s">
        <v>6</v>
      </c>
      <c r="C92" s="17" t="s">
        <v>1</v>
      </c>
      <c r="D92" s="17">
        <v>4</v>
      </c>
      <c r="E92" s="16">
        <f>+'[1]14,2'!G29</f>
        <v>2298450</v>
      </c>
      <c r="F92" s="15">
        <f t="shared" si="2"/>
        <v>9193800</v>
      </c>
    </row>
    <row r="93" spans="1:6" x14ac:dyDescent="0.25">
      <c r="A93" s="19">
        <v>14.3</v>
      </c>
      <c r="B93" s="18" t="s">
        <v>5</v>
      </c>
      <c r="C93" s="17" t="s">
        <v>1</v>
      </c>
      <c r="D93" s="17">
        <v>1</v>
      </c>
      <c r="E93" s="16">
        <f>+'[1]14,3'!G29</f>
        <v>10252935</v>
      </c>
      <c r="F93" s="15">
        <f t="shared" si="2"/>
        <v>10252935</v>
      </c>
    </row>
    <row r="94" spans="1:6" x14ac:dyDescent="0.25">
      <c r="A94" s="19">
        <v>14.4</v>
      </c>
      <c r="B94" s="18" t="s">
        <v>4</v>
      </c>
      <c r="C94" s="17" t="s">
        <v>1</v>
      </c>
      <c r="D94" s="17">
        <v>3</v>
      </c>
      <c r="E94" s="16">
        <f>+'[1]14,4'!G29</f>
        <v>944895</v>
      </c>
      <c r="F94" s="15">
        <f t="shared" si="2"/>
        <v>2834685</v>
      </c>
    </row>
    <row r="95" spans="1:6" x14ac:dyDescent="0.25">
      <c r="A95" s="19">
        <v>14.5</v>
      </c>
      <c r="B95" s="18" t="s">
        <v>3</v>
      </c>
      <c r="C95" s="17" t="s">
        <v>1</v>
      </c>
      <c r="D95" s="17">
        <v>1</v>
      </c>
      <c r="E95" s="16">
        <f>+'[1]14,5'!G29</f>
        <v>971145</v>
      </c>
      <c r="F95" s="15">
        <f t="shared" si="2"/>
        <v>971145</v>
      </c>
    </row>
    <row r="96" spans="1:6" ht="15.75" thickBot="1" x14ac:dyDescent="0.3">
      <c r="A96" s="14">
        <v>14.6</v>
      </c>
      <c r="B96" s="13" t="s">
        <v>2</v>
      </c>
      <c r="C96" s="12" t="s">
        <v>1</v>
      </c>
      <c r="D96" s="12">
        <v>1</v>
      </c>
      <c r="E96" s="11">
        <f>+'[1]14,6'!G29</f>
        <v>65098950</v>
      </c>
      <c r="F96" s="10">
        <f t="shared" si="2"/>
        <v>65098950</v>
      </c>
    </row>
    <row r="97" spans="1:6" ht="15.75" thickBot="1" x14ac:dyDescent="0.3">
      <c r="A97" s="9"/>
      <c r="B97" s="8"/>
      <c r="C97" s="7"/>
      <c r="D97" s="7"/>
      <c r="E97" s="6"/>
      <c r="F97" s="5"/>
    </row>
    <row r="98" spans="1:6" ht="16.5" thickBot="1" x14ac:dyDescent="0.3">
      <c r="A98" s="320" t="s">
        <v>0</v>
      </c>
      <c r="B98" s="321"/>
      <c r="C98" s="321"/>
      <c r="D98" s="321"/>
      <c r="E98" s="322"/>
      <c r="F98" s="43">
        <f>+F84+F88+F90</f>
        <v>679207207.36574984</v>
      </c>
    </row>
    <row r="99" spans="1:6" ht="27.95" customHeight="1" thickBot="1" x14ac:dyDescent="0.3">
      <c r="A99" s="323" t="s">
        <v>138</v>
      </c>
      <c r="B99" s="324"/>
      <c r="C99" s="324"/>
      <c r="D99" s="324"/>
      <c r="E99" s="324"/>
      <c r="F99" s="325"/>
    </row>
    <row r="100" spans="1:6" ht="27.95" customHeight="1" thickBot="1" x14ac:dyDescent="0.3">
      <c r="A100" s="171" t="s">
        <v>115</v>
      </c>
      <c r="B100" s="172" t="s">
        <v>114</v>
      </c>
      <c r="C100" s="153" t="s">
        <v>113</v>
      </c>
      <c r="D100" s="153" t="s">
        <v>112</v>
      </c>
      <c r="E100" s="154" t="s">
        <v>111</v>
      </c>
      <c r="F100" s="172" t="s">
        <v>110</v>
      </c>
    </row>
    <row r="101" spans="1:6" ht="15.75" thickBot="1" x14ac:dyDescent="0.3">
      <c r="A101" s="172">
        <v>2.1</v>
      </c>
      <c r="B101" s="326" t="s">
        <v>109</v>
      </c>
      <c r="C101" s="327"/>
      <c r="D101" s="327"/>
      <c r="E101" s="328"/>
      <c r="F101" s="173">
        <f>SUM(F102:F108)</f>
        <v>59924435.199999996</v>
      </c>
    </row>
    <row r="102" spans="1:6" x14ac:dyDescent="0.25">
      <c r="A102" s="174" t="s">
        <v>139</v>
      </c>
      <c r="B102" s="175" t="s">
        <v>108</v>
      </c>
      <c r="C102" s="176" t="s">
        <v>19</v>
      </c>
      <c r="D102" s="177">
        <v>141.02000000000001</v>
      </c>
      <c r="E102" s="176">
        <v>22130</v>
      </c>
      <c r="F102" s="178">
        <f>+D102*E102</f>
        <v>3120772.6</v>
      </c>
    </row>
    <row r="103" spans="1:6" x14ac:dyDescent="0.25">
      <c r="A103" s="174" t="s">
        <v>140</v>
      </c>
      <c r="B103" s="175" t="s">
        <v>124</v>
      </c>
      <c r="C103" s="176" t="s">
        <v>19</v>
      </c>
      <c r="D103" s="177">
        <v>714.96</v>
      </c>
      <c r="E103" s="176">
        <v>17578</v>
      </c>
      <c r="F103" s="179">
        <f t="shared" ref="F103:F112" si="3">+D103*E103</f>
        <v>12567566.880000001</v>
      </c>
    </row>
    <row r="104" spans="1:6" x14ac:dyDescent="0.25">
      <c r="A104" s="174" t="s">
        <v>141</v>
      </c>
      <c r="B104" s="175" t="s">
        <v>106</v>
      </c>
      <c r="C104" s="176" t="s">
        <v>1</v>
      </c>
      <c r="D104" s="177">
        <v>14</v>
      </c>
      <c r="E104" s="176">
        <v>26085</v>
      </c>
      <c r="F104" s="179">
        <f t="shared" si="3"/>
        <v>365190</v>
      </c>
    </row>
    <row r="105" spans="1:6" x14ac:dyDescent="0.25">
      <c r="A105" s="174" t="s">
        <v>142</v>
      </c>
      <c r="B105" s="175" t="s">
        <v>105</v>
      </c>
      <c r="C105" s="176" t="s">
        <v>19</v>
      </c>
      <c r="D105" s="177">
        <v>637.62</v>
      </c>
      <c r="E105" s="176">
        <v>14594</v>
      </c>
      <c r="F105" s="179">
        <f t="shared" si="3"/>
        <v>9305426.2799999993</v>
      </c>
    </row>
    <row r="106" spans="1:6" x14ac:dyDescent="0.25">
      <c r="A106" s="174" t="s">
        <v>143</v>
      </c>
      <c r="B106" s="175" t="s">
        <v>104</v>
      </c>
      <c r="C106" s="176" t="s">
        <v>1</v>
      </c>
      <c r="D106" s="177">
        <v>55</v>
      </c>
      <c r="E106" s="176">
        <v>19692</v>
      </c>
      <c r="F106" s="179">
        <f t="shared" si="3"/>
        <v>1083060</v>
      </c>
    </row>
    <row r="107" spans="1:6" x14ac:dyDescent="0.25">
      <c r="A107" s="174" t="s">
        <v>144</v>
      </c>
      <c r="B107" s="175" t="s">
        <v>100</v>
      </c>
      <c r="C107" s="176" t="s">
        <v>19</v>
      </c>
      <c r="D107" s="177">
        <v>1809.5</v>
      </c>
      <c r="E107" s="176">
        <v>17533</v>
      </c>
      <c r="F107" s="179">
        <f t="shared" si="3"/>
        <v>31725963.5</v>
      </c>
    </row>
    <row r="108" spans="1:6" x14ac:dyDescent="0.25">
      <c r="A108" s="174" t="s">
        <v>145</v>
      </c>
      <c r="B108" s="175" t="s">
        <v>99</v>
      </c>
      <c r="C108" s="176" t="s">
        <v>19</v>
      </c>
      <c r="D108" s="177">
        <v>100.18</v>
      </c>
      <c r="E108" s="176">
        <v>17533</v>
      </c>
      <c r="F108" s="179">
        <f t="shared" si="3"/>
        <v>1756455.9400000002</v>
      </c>
    </row>
    <row r="109" spans="1:6" ht="15.75" thickBot="1" x14ac:dyDescent="0.3">
      <c r="A109" s="180"/>
      <c r="B109" s="181"/>
      <c r="C109" s="182"/>
      <c r="D109" s="183"/>
      <c r="E109" s="184"/>
      <c r="F109" s="185"/>
    </row>
    <row r="110" spans="1:6" ht="15.75" thickBot="1" x14ac:dyDescent="0.3">
      <c r="A110" s="186">
        <v>2.2000000000000002</v>
      </c>
      <c r="B110" s="313" t="s">
        <v>94</v>
      </c>
      <c r="C110" s="314"/>
      <c r="D110" s="314"/>
      <c r="E110" s="314"/>
      <c r="F110" s="187">
        <f>SUM(F111:F112)</f>
        <v>70944093.120000005</v>
      </c>
    </row>
    <row r="111" spans="1:6" ht="42" customHeight="1" x14ac:dyDescent="0.25">
      <c r="A111" s="188" t="s">
        <v>146</v>
      </c>
      <c r="B111" s="175" t="s">
        <v>90</v>
      </c>
      <c r="C111" s="176" t="s">
        <v>19</v>
      </c>
      <c r="D111" s="177">
        <v>714.96</v>
      </c>
      <c r="E111" s="176">
        <v>87084</v>
      </c>
      <c r="F111" s="189">
        <f t="shared" si="3"/>
        <v>62261576.640000001</v>
      </c>
    </row>
    <row r="112" spans="1:6" ht="15.75" thickBot="1" x14ac:dyDescent="0.3">
      <c r="A112" s="188" t="s">
        <v>147</v>
      </c>
      <c r="B112" s="175" t="s">
        <v>125</v>
      </c>
      <c r="C112" s="176" t="s">
        <v>19</v>
      </c>
      <c r="D112" s="177">
        <v>106.32</v>
      </c>
      <c r="E112" s="176">
        <v>81664</v>
      </c>
      <c r="F112" s="190">
        <f t="shared" si="3"/>
        <v>8682516.4799999986</v>
      </c>
    </row>
    <row r="113" spans="1:6" ht="15.75" thickBot="1" x14ac:dyDescent="0.3">
      <c r="A113" s="191"/>
      <c r="B113" s="181"/>
      <c r="C113" s="182"/>
      <c r="D113" s="182"/>
      <c r="E113" s="184"/>
      <c r="F113" s="185"/>
    </row>
    <row r="114" spans="1:6" ht="15.75" thickBot="1" x14ac:dyDescent="0.3">
      <c r="A114" s="192">
        <v>2.2999999999999998</v>
      </c>
      <c r="B114" s="329" t="s">
        <v>89</v>
      </c>
      <c r="C114" s="330"/>
      <c r="D114" s="330"/>
      <c r="E114" s="330"/>
      <c r="F114" s="193">
        <f>SUM(F115:F117)</f>
        <v>48848081.189999998</v>
      </c>
    </row>
    <row r="115" spans="1:6" x14ac:dyDescent="0.25">
      <c r="A115" s="194" t="s">
        <v>148</v>
      </c>
      <c r="B115" s="175" t="s">
        <v>87</v>
      </c>
      <c r="C115" s="176" t="s">
        <v>19</v>
      </c>
      <c r="D115" s="177">
        <v>186.23</v>
      </c>
      <c r="E115" s="176">
        <v>43253</v>
      </c>
      <c r="F115" s="195">
        <f>+D115*E115</f>
        <v>8055006.1899999995</v>
      </c>
    </row>
    <row r="116" spans="1:6" x14ac:dyDescent="0.25">
      <c r="A116" s="194" t="s">
        <v>149</v>
      </c>
      <c r="B116" s="175" t="s">
        <v>85</v>
      </c>
      <c r="C116" s="176" t="s">
        <v>19</v>
      </c>
      <c r="D116" s="177">
        <v>782.77</v>
      </c>
      <c r="E116" s="176">
        <v>42296</v>
      </c>
      <c r="F116" s="189">
        <f t="shared" ref="F116:F146" si="4">+D116*E116</f>
        <v>33108039.919999998</v>
      </c>
    </row>
    <row r="117" spans="1:6" ht="15.75" thickBot="1" x14ac:dyDescent="0.3">
      <c r="A117" s="194" t="s">
        <v>150</v>
      </c>
      <c r="B117" s="175" t="s">
        <v>83</v>
      </c>
      <c r="C117" s="176" t="s">
        <v>28</v>
      </c>
      <c r="D117" s="177">
        <v>277.98</v>
      </c>
      <c r="E117" s="176">
        <v>27646</v>
      </c>
      <c r="F117" s="190">
        <f t="shared" si="4"/>
        <v>7685035.0800000001</v>
      </c>
    </row>
    <row r="118" spans="1:6" ht="15.75" thickBot="1" x14ac:dyDescent="0.3">
      <c r="A118" s="191"/>
      <c r="B118" s="181"/>
      <c r="C118" s="182"/>
      <c r="D118" s="182"/>
      <c r="E118" s="184"/>
      <c r="F118" s="185"/>
    </row>
    <row r="119" spans="1:6" ht="15.75" thickBot="1" x14ac:dyDescent="0.3">
      <c r="A119" s="192" t="s">
        <v>151</v>
      </c>
      <c r="B119" s="329" t="s">
        <v>82</v>
      </c>
      <c r="C119" s="330"/>
      <c r="D119" s="330"/>
      <c r="E119" s="330"/>
      <c r="F119" s="193">
        <f>SUM(F120:F123)</f>
        <v>42834765.980000004</v>
      </c>
    </row>
    <row r="120" spans="1:6" x14ac:dyDescent="0.25">
      <c r="A120" s="194" t="s">
        <v>152</v>
      </c>
      <c r="B120" s="196" t="s">
        <v>80</v>
      </c>
      <c r="C120" s="176" t="s">
        <v>19</v>
      </c>
      <c r="D120" s="177">
        <v>100.18</v>
      </c>
      <c r="E120" s="176">
        <v>47035</v>
      </c>
      <c r="F120" s="197">
        <f t="shared" si="4"/>
        <v>4711966.3000000007</v>
      </c>
    </row>
    <row r="121" spans="1:6" x14ac:dyDescent="0.25">
      <c r="A121" s="194" t="s">
        <v>153</v>
      </c>
      <c r="B121" s="196" t="s">
        <v>126</v>
      </c>
      <c r="C121" s="176" t="s">
        <v>19</v>
      </c>
      <c r="D121" s="177">
        <v>576.25</v>
      </c>
      <c r="E121" s="176">
        <v>44024</v>
      </c>
      <c r="F121" s="198">
        <f t="shared" si="4"/>
        <v>25368830</v>
      </c>
    </row>
    <row r="122" spans="1:6" x14ac:dyDescent="0.25">
      <c r="A122" s="194" t="s">
        <v>154</v>
      </c>
      <c r="B122" s="196" t="s">
        <v>76</v>
      </c>
      <c r="C122" s="176" t="s">
        <v>19</v>
      </c>
      <c r="D122" s="177">
        <v>100.18</v>
      </c>
      <c r="E122" s="176">
        <v>103862</v>
      </c>
      <c r="F122" s="198">
        <f t="shared" si="4"/>
        <v>10404895.16</v>
      </c>
    </row>
    <row r="123" spans="1:6" ht="15.75" thickBot="1" x14ac:dyDescent="0.3">
      <c r="A123" s="194" t="s">
        <v>155</v>
      </c>
      <c r="B123" s="196" t="s">
        <v>74</v>
      </c>
      <c r="C123" s="176" t="s">
        <v>19</v>
      </c>
      <c r="D123" s="177">
        <v>16.77</v>
      </c>
      <c r="E123" s="176">
        <v>140076</v>
      </c>
      <c r="F123" s="199">
        <f t="shared" si="4"/>
        <v>2349074.52</v>
      </c>
    </row>
    <row r="124" spans="1:6" ht="15.75" thickBot="1" x14ac:dyDescent="0.3">
      <c r="A124" s="191"/>
      <c r="B124" s="181"/>
      <c r="C124" s="182"/>
      <c r="D124" s="182"/>
      <c r="E124" s="184"/>
      <c r="F124" s="185"/>
    </row>
    <row r="125" spans="1:6" ht="15.75" thickBot="1" x14ac:dyDescent="0.3">
      <c r="A125" s="186" t="s">
        <v>156</v>
      </c>
      <c r="B125" s="313" t="s">
        <v>73</v>
      </c>
      <c r="C125" s="314"/>
      <c r="D125" s="314"/>
      <c r="E125" s="314"/>
      <c r="F125" s="200">
        <f>SUM(F126:F126)</f>
        <v>25291973.300000001</v>
      </c>
    </row>
    <row r="126" spans="1:6" x14ac:dyDescent="0.25">
      <c r="A126" s="201" t="s">
        <v>157</v>
      </c>
      <c r="B126" s="196" t="s">
        <v>71</v>
      </c>
      <c r="C126" s="176" t="s">
        <v>28</v>
      </c>
      <c r="D126" s="177">
        <v>644.71</v>
      </c>
      <c r="E126" s="176">
        <v>39230</v>
      </c>
      <c r="F126" s="202">
        <f t="shared" si="4"/>
        <v>25291973.300000001</v>
      </c>
    </row>
    <row r="127" spans="1:6" ht="15.75" thickBot="1" x14ac:dyDescent="0.3">
      <c r="A127" s="191"/>
      <c r="B127" s="181"/>
      <c r="C127" s="182"/>
      <c r="D127" s="182"/>
      <c r="E127" s="184"/>
      <c r="F127" s="185"/>
    </row>
    <row r="128" spans="1:6" ht="15.75" thickBot="1" x14ac:dyDescent="0.3">
      <c r="A128" s="186" t="s">
        <v>158</v>
      </c>
      <c r="B128" s="313" t="s">
        <v>68</v>
      </c>
      <c r="C128" s="314"/>
      <c r="D128" s="314"/>
      <c r="E128" s="314"/>
      <c r="F128" s="200">
        <f>SUM(F129:F134)</f>
        <v>177576215.34</v>
      </c>
    </row>
    <row r="129" spans="1:6" x14ac:dyDescent="0.25">
      <c r="A129" s="194" t="s">
        <v>159</v>
      </c>
      <c r="B129" s="196" t="s">
        <v>66</v>
      </c>
      <c r="C129" s="176" t="s">
        <v>19</v>
      </c>
      <c r="D129" s="177">
        <v>1163.42</v>
      </c>
      <c r="E129" s="196">
        <v>106176</v>
      </c>
      <c r="F129" s="203">
        <f t="shared" si="4"/>
        <v>123527281.92</v>
      </c>
    </row>
    <row r="130" spans="1:6" x14ac:dyDescent="0.25">
      <c r="A130" s="194" t="s">
        <v>160</v>
      </c>
      <c r="B130" s="196" t="s">
        <v>127</v>
      </c>
      <c r="C130" s="176" t="s">
        <v>19</v>
      </c>
      <c r="D130" s="177">
        <v>520.46</v>
      </c>
      <c r="E130" s="196">
        <v>21670</v>
      </c>
      <c r="F130" s="189">
        <f t="shared" si="4"/>
        <v>11278368.200000001</v>
      </c>
    </row>
    <row r="131" spans="1:6" x14ac:dyDescent="0.25">
      <c r="A131" s="194" t="s">
        <v>161</v>
      </c>
      <c r="B131" s="196" t="s">
        <v>128</v>
      </c>
      <c r="C131" s="176" t="s">
        <v>19</v>
      </c>
      <c r="D131" s="177">
        <v>496.6</v>
      </c>
      <c r="E131" s="196">
        <v>30059</v>
      </c>
      <c r="F131" s="189">
        <f t="shared" si="4"/>
        <v>14927299.4</v>
      </c>
    </row>
    <row r="132" spans="1:6" x14ac:dyDescent="0.25">
      <c r="A132" s="194" t="s">
        <v>162</v>
      </c>
      <c r="B132" s="196" t="s">
        <v>60</v>
      </c>
      <c r="C132" s="176" t="s">
        <v>19</v>
      </c>
      <c r="D132" s="177">
        <v>94.99</v>
      </c>
      <c r="E132" s="196">
        <v>28652</v>
      </c>
      <c r="F132" s="189">
        <f t="shared" si="4"/>
        <v>2721653.48</v>
      </c>
    </row>
    <row r="133" spans="1:6" x14ac:dyDescent="0.25">
      <c r="A133" s="194" t="s">
        <v>163</v>
      </c>
      <c r="B133" s="196" t="s">
        <v>129</v>
      </c>
      <c r="C133" s="176" t="s">
        <v>19</v>
      </c>
      <c r="D133" s="177">
        <v>520.46</v>
      </c>
      <c r="E133" s="196">
        <v>23669</v>
      </c>
      <c r="F133" s="189">
        <f t="shared" si="4"/>
        <v>12318767.74</v>
      </c>
    </row>
    <row r="134" spans="1:6" ht="15.75" thickBot="1" x14ac:dyDescent="0.3">
      <c r="A134" s="194" t="s">
        <v>164</v>
      </c>
      <c r="B134" s="196" t="s">
        <v>130</v>
      </c>
      <c r="C134" s="176" t="s">
        <v>19</v>
      </c>
      <c r="D134" s="177">
        <v>496.6</v>
      </c>
      <c r="E134" s="196">
        <v>25781</v>
      </c>
      <c r="F134" s="190">
        <f t="shared" si="4"/>
        <v>12802844.600000001</v>
      </c>
    </row>
    <row r="135" spans="1:6" ht="15.75" thickBot="1" x14ac:dyDescent="0.3">
      <c r="A135" s="191"/>
      <c r="B135" s="181"/>
      <c r="C135" s="182"/>
      <c r="D135" s="182"/>
      <c r="E135" s="184"/>
      <c r="F135" s="185"/>
    </row>
    <row r="136" spans="1:6" ht="15.75" thickBot="1" x14ac:dyDescent="0.3">
      <c r="A136" s="186" t="s">
        <v>165</v>
      </c>
      <c r="B136" s="313" t="s">
        <v>52</v>
      </c>
      <c r="C136" s="314"/>
      <c r="D136" s="314"/>
      <c r="E136" s="314"/>
      <c r="F136" s="200">
        <f>SUM(F137:F138)</f>
        <v>19652641.759999998</v>
      </c>
    </row>
    <row r="137" spans="1:6" ht="15.75" thickBot="1" x14ac:dyDescent="0.3">
      <c r="A137" s="201" t="s">
        <v>166</v>
      </c>
      <c r="B137" s="196" t="s">
        <v>131</v>
      </c>
      <c r="C137" s="176" t="s">
        <v>19</v>
      </c>
      <c r="D137" s="177">
        <v>121.3</v>
      </c>
      <c r="E137" s="196">
        <v>121022</v>
      </c>
      <c r="F137" s="204">
        <f t="shared" si="4"/>
        <v>14679968.6</v>
      </c>
    </row>
    <row r="138" spans="1:6" ht="15.75" thickBot="1" x14ac:dyDescent="0.3">
      <c r="A138" s="201" t="s">
        <v>167</v>
      </c>
      <c r="B138" s="196" t="s">
        <v>132</v>
      </c>
      <c r="C138" s="176" t="s">
        <v>19</v>
      </c>
      <c r="D138" s="177">
        <v>32.76</v>
      </c>
      <c r="E138" s="196">
        <v>151791</v>
      </c>
      <c r="F138" s="199">
        <f t="shared" si="4"/>
        <v>4972673.16</v>
      </c>
    </row>
    <row r="139" spans="1:6" ht="15.75" thickBot="1" x14ac:dyDescent="0.3">
      <c r="A139" s="191"/>
      <c r="B139" s="181"/>
      <c r="C139" s="182"/>
      <c r="D139" s="182"/>
      <c r="E139" s="184"/>
      <c r="F139" s="185"/>
    </row>
    <row r="140" spans="1:6" ht="15.75" thickBot="1" x14ac:dyDescent="0.3">
      <c r="A140" s="186" t="s">
        <v>168</v>
      </c>
      <c r="B140" s="313" t="s">
        <v>48</v>
      </c>
      <c r="C140" s="314"/>
      <c r="D140" s="314"/>
      <c r="E140" s="314"/>
      <c r="F140" s="200">
        <f>SUM(F141)</f>
        <v>49878462.119999997</v>
      </c>
    </row>
    <row r="141" spans="1:6" ht="15.75" thickBot="1" x14ac:dyDescent="0.3">
      <c r="A141" s="186" t="s">
        <v>169</v>
      </c>
      <c r="B141" s="196" t="s">
        <v>133</v>
      </c>
      <c r="C141" s="176" t="s">
        <v>19</v>
      </c>
      <c r="D141" s="177">
        <v>637.62</v>
      </c>
      <c r="E141" s="196">
        <v>78226</v>
      </c>
      <c r="F141" s="205">
        <f t="shared" si="4"/>
        <v>49878462.119999997</v>
      </c>
    </row>
    <row r="142" spans="1:6" ht="15.75" thickBot="1" x14ac:dyDescent="0.3">
      <c r="A142" s="191"/>
      <c r="B142" s="206"/>
      <c r="C142" s="182"/>
      <c r="D142" s="182"/>
      <c r="E142" s="184"/>
      <c r="F142" s="185"/>
    </row>
    <row r="143" spans="1:6" ht="15.75" thickBot="1" x14ac:dyDescent="0.3">
      <c r="A143" s="207" t="s">
        <v>170</v>
      </c>
      <c r="B143" s="313" t="s">
        <v>45</v>
      </c>
      <c r="C143" s="314"/>
      <c r="D143" s="314"/>
      <c r="E143" s="314"/>
      <c r="F143" s="200">
        <f>SUM(F144:F146)</f>
        <v>16868280</v>
      </c>
    </row>
    <row r="144" spans="1:6" ht="15.75" thickBot="1" x14ac:dyDescent="0.3">
      <c r="A144" s="208" t="s">
        <v>171</v>
      </c>
      <c r="B144" s="196" t="s">
        <v>43</v>
      </c>
      <c r="C144" s="176" t="s">
        <v>1</v>
      </c>
      <c r="D144" s="177">
        <v>15</v>
      </c>
      <c r="E144" s="196">
        <v>99131</v>
      </c>
      <c r="F144" s="209">
        <f t="shared" si="4"/>
        <v>1486965</v>
      </c>
    </row>
    <row r="145" spans="1:6" ht="30.75" thickBot="1" x14ac:dyDescent="0.3">
      <c r="A145" s="208" t="s">
        <v>172</v>
      </c>
      <c r="B145" s="196" t="s">
        <v>134</v>
      </c>
      <c r="C145" s="176" t="s">
        <v>1</v>
      </c>
      <c r="D145" s="177">
        <v>15</v>
      </c>
      <c r="E145" s="196">
        <v>579979</v>
      </c>
      <c r="F145" s="209">
        <f t="shared" si="4"/>
        <v>8699685</v>
      </c>
    </row>
    <row r="146" spans="1:6" ht="30.75" thickBot="1" x14ac:dyDescent="0.3">
      <c r="A146" s="208" t="s">
        <v>173</v>
      </c>
      <c r="B146" s="196" t="s">
        <v>135</v>
      </c>
      <c r="C146" s="176" t="s">
        <v>1</v>
      </c>
      <c r="D146" s="177">
        <v>15</v>
      </c>
      <c r="E146" s="196">
        <v>445442</v>
      </c>
      <c r="F146" s="209">
        <f t="shared" si="4"/>
        <v>6681630</v>
      </c>
    </row>
    <row r="147" spans="1:6" ht="15.75" thickBot="1" x14ac:dyDescent="0.3">
      <c r="A147" s="210"/>
      <c r="B147" s="211"/>
      <c r="C147" s="212"/>
      <c r="D147" s="212"/>
      <c r="E147" s="213"/>
      <c r="F147" s="214"/>
    </row>
    <row r="148" spans="1:6" ht="15.75" thickBot="1" x14ac:dyDescent="0.3">
      <c r="A148" s="215" t="s">
        <v>174</v>
      </c>
      <c r="B148" s="331" t="s">
        <v>21</v>
      </c>
      <c r="C148" s="332"/>
      <c r="D148" s="332"/>
      <c r="E148" s="332"/>
      <c r="F148" s="173">
        <f>SUM(F149)</f>
        <v>3404253.18</v>
      </c>
    </row>
    <row r="149" spans="1:6" ht="15.75" thickBot="1" x14ac:dyDescent="0.3">
      <c r="A149" s="216" t="s">
        <v>175</v>
      </c>
      <c r="B149" s="217" t="s">
        <v>20</v>
      </c>
      <c r="C149" s="218" t="s">
        <v>19</v>
      </c>
      <c r="D149" s="219">
        <v>637.62</v>
      </c>
      <c r="E149" s="217">
        <v>5339</v>
      </c>
      <c r="F149" s="220">
        <f>+E149*D149</f>
        <v>3404253.18</v>
      </c>
    </row>
    <row r="150" spans="1:6" ht="15.75" thickBot="1" x14ac:dyDescent="0.3">
      <c r="A150" s="221"/>
      <c r="B150" s="222"/>
      <c r="C150" s="223"/>
      <c r="D150" s="224"/>
      <c r="E150" s="213"/>
      <c r="F150" s="214"/>
    </row>
    <row r="151" spans="1:6" ht="15.75" thickBot="1" x14ac:dyDescent="0.3">
      <c r="A151" s="320" t="s">
        <v>13</v>
      </c>
      <c r="B151" s="321"/>
      <c r="C151" s="321"/>
      <c r="D151" s="321"/>
      <c r="E151" s="322"/>
      <c r="F151" s="225">
        <f>+F148+F143+F140+F136+F128+F125+F119+F114+F110+F101</f>
        <v>515223201.19</v>
      </c>
    </row>
    <row r="152" spans="1:6" x14ac:dyDescent="0.25">
      <c r="A152" s="333" t="s">
        <v>12</v>
      </c>
      <c r="B152" s="334"/>
      <c r="C152" s="226">
        <v>0.22694522810835374</v>
      </c>
      <c r="D152" s="227"/>
      <c r="E152" s="227"/>
      <c r="F152" s="228">
        <f>+F151*C152</f>
        <v>116927446.92078078</v>
      </c>
    </row>
    <row r="153" spans="1:6" x14ac:dyDescent="0.25">
      <c r="A153" s="335" t="s">
        <v>11</v>
      </c>
      <c r="B153" s="336"/>
      <c r="C153" s="229">
        <v>0.02</v>
      </c>
      <c r="D153" s="230"/>
      <c r="E153" s="230"/>
      <c r="F153" s="231">
        <f>+F151*C153</f>
        <v>10304464.023800001</v>
      </c>
    </row>
    <row r="154" spans="1:6" ht="15.75" thickBot="1" x14ac:dyDescent="0.3">
      <c r="A154" s="335" t="s">
        <v>10</v>
      </c>
      <c r="B154" s="336"/>
      <c r="C154" s="232">
        <v>0.05</v>
      </c>
      <c r="D154" s="230"/>
      <c r="E154" s="230"/>
      <c r="F154" s="231">
        <f>+F151*C154</f>
        <v>25761160.059500001</v>
      </c>
    </row>
    <row r="155" spans="1:6" ht="15.75" thickBot="1" x14ac:dyDescent="0.3">
      <c r="A155" s="320" t="s">
        <v>9</v>
      </c>
      <c r="B155" s="337"/>
      <c r="C155" s="233">
        <f>SUM(C152:C154)</f>
        <v>0.29694522810835372</v>
      </c>
      <c r="D155" s="234"/>
      <c r="E155" s="235"/>
      <c r="F155" s="225">
        <f>SUM(F152:F154)</f>
        <v>152993071.00408077</v>
      </c>
    </row>
    <row r="156" spans="1:6" ht="21.75" thickBot="1" x14ac:dyDescent="0.4">
      <c r="A156" s="166"/>
      <c r="B156" s="167"/>
      <c r="C156" s="168"/>
      <c r="D156" s="169"/>
      <c r="E156" s="164"/>
      <c r="F156" s="165"/>
    </row>
    <row r="157" spans="1:6" ht="21.75" thickBot="1" x14ac:dyDescent="0.4">
      <c r="A157" s="338" t="s">
        <v>136</v>
      </c>
      <c r="B157" s="339"/>
      <c r="C157" s="339"/>
      <c r="D157" s="339"/>
      <c r="E157" s="340"/>
      <c r="F157" s="170">
        <f>+F151+F155</f>
        <v>668216272.19408083</v>
      </c>
    </row>
    <row r="158" spans="1:6" ht="55.5" customHeight="1" thickBot="1" x14ac:dyDescent="0.3">
      <c r="A158" s="304" t="s">
        <v>176</v>
      </c>
      <c r="B158" s="305"/>
      <c r="C158" s="305"/>
      <c r="D158" s="305"/>
      <c r="E158" s="305"/>
      <c r="F158" s="306"/>
    </row>
    <row r="159" spans="1:6" ht="15.75" thickBot="1" x14ac:dyDescent="0.3">
      <c r="A159" s="156" t="s">
        <v>115</v>
      </c>
      <c r="B159" s="155" t="s">
        <v>114</v>
      </c>
      <c r="C159" s="153" t="s">
        <v>113</v>
      </c>
      <c r="D159" s="153" t="s">
        <v>112</v>
      </c>
      <c r="E159" s="154" t="s">
        <v>111</v>
      </c>
      <c r="F159" s="153" t="s">
        <v>110</v>
      </c>
    </row>
    <row r="160" spans="1:6" ht="15.75" thickBot="1" x14ac:dyDescent="0.3">
      <c r="A160" s="152">
        <v>3</v>
      </c>
      <c r="B160" s="307" t="s">
        <v>109</v>
      </c>
      <c r="C160" s="308"/>
      <c r="D160" s="308"/>
      <c r="E160" s="309"/>
      <c r="F160" s="151">
        <f>SUM(F161:F172)</f>
        <v>46759847.830000006</v>
      </c>
    </row>
    <row r="161" spans="1:6" ht="15.75" thickBot="1" x14ac:dyDescent="0.3">
      <c r="A161" s="150" t="s">
        <v>177</v>
      </c>
      <c r="B161" s="105" t="s">
        <v>108</v>
      </c>
      <c r="C161" s="22" t="s">
        <v>19</v>
      </c>
      <c r="D161" s="22">
        <v>131.09</v>
      </c>
      <c r="E161" s="93">
        <v>26604</v>
      </c>
      <c r="F161" s="49">
        <f>+D161*E161</f>
        <v>3487518.36</v>
      </c>
    </row>
    <row r="162" spans="1:6" ht="15.75" thickBot="1" x14ac:dyDescent="0.3">
      <c r="A162" s="150" t="s">
        <v>178</v>
      </c>
      <c r="B162" s="108" t="s">
        <v>107</v>
      </c>
      <c r="C162" s="17" t="s">
        <v>19</v>
      </c>
      <c r="D162" s="17">
        <v>303.98</v>
      </c>
      <c r="E162" s="90">
        <v>70851</v>
      </c>
      <c r="F162" s="140">
        <f t="shared" ref="F162:F177" si="5">+D162*E162</f>
        <v>21537286.98</v>
      </c>
    </row>
    <row r="163" spans="1:6" ht="15.75" thickBot="1" x14ac:dyDescent="0.3">
      <c r="A163" s="150" t="s">
        <v>179</v>
      </c>
      <c r="B163" s="108" t="s">
        <v>106</v>
      </c>
      <c r="C163" s="17" t="s">
        <v>1</v>
      </c>
      <c r="D163" s="17">
        <v>8</v>
      </c>
      <c r="E163" s="90">
        <v>26085</v>
      </c>
      <c r="F163" s="140">
        <f t="shared" si="5"/>
        <v>208680</v>
      </c>
    </row>
    <row r="164" spans="1:6" ht="15.75" thickBot="1" x14ac:dyDescent="0.3">
      <c r="A164" s="150" t="s">
        <v>180</v>
      </c>
      <c r="B164" s="108" t="s">
        <v>105</v>
      </c>
      <c r="C164" s="17" t="s">
        <v>19</v>
      </c>
      <c r="D164" s="17">
        <v>286</v>
      </c>
      <c r="E164" s="90">
        <v>18313</v>
      </c>
      <c r="F164" s="140">
        <f t="shared" si="5"/>
        <v>5237518</v>
      </c>
    </row>
    <row r="165" spans="1:6" ht="15.75" thickBot="1" x14ac:dyDescent="0.3">
      <c r="A165" s="150" t="s">
        <v>181</v>
      </c>
      <c r="B165" s="108" t="s">
        <v>104</v>
      </c>
      <c r="C165" s="17" t="s">
        <v>1</v>
      </c>
      <c r="D165" s="17">
        <v>26</v>
      </c>
      <c r="E165" s="90">
        <v>19692</v>
      </c>
      <c r="F165" s="140">
        <f t="shared" si="5"/>
        <v>511992</v>
      </c>
    </row>
    <row r="166" spans="1:6" ht="15.75" thickBot="1" x14ac:dyDescent="0.3">
      <c r="A166" s="150" t="s">
        <v>182</v>
      </c>
      <c r="B166" s="108" t="s">
        <v>102</v>
      </c>
      <c r="C166" s="17" t="s">
        <v>1</v>
      </c>
      <c r="D166" s="17">
        <v>20</v>
      </c>
      <c r="E166" s="90">
        <v>30822</v>
      </c>
      <c r="F166" s="140">
        <f t="shared" si="5"/>
        <v>616440</v>
      </c>
    </row>
    <row r="167" spans="1:6" ht="15.75" thickBot="1" x14ac:dyDescent="0.3">
      <c r="A167" s="150" t="s">
        <v>183</v>
      </c>
      <c r="B167" s="108" t="s">
        <v>101</v>
      </c>
      <c r="C167" s="17" t="s">
        <v>1</v>
      </c>
      <c r="D167" s="17">
        <v>22</v>
      </c>
      <c r="E167" s="90">
        <v>23241</v>
      </c>
      <c r="F167" s="140">
        <f t="shared" si="5"/>
        <v>511302</v>
      </c>
    </row>
    <row r="168" spans="1:6" ht="15.75" thickBot="1" x14ac:dyDescent="0.3">
      <c r="A168" s="150" t="s">
        <v>184</v>
      </c>
      <c r="B168" s="108" t="s">
        <v>100</v>
      </c>
      <c r="C168" s="17" t="s">
        <v>19</v>
      </c>
      <c r="D168" s="17">
        <v>200.13</v>
      </c>
      <c r="E168" s="90">
        <v>21388</v>
      </c>
      <c r="F168" s="140">
        <f t="shared" si="5"/>
        <v>4280380.4399999995</v>
      </c>
    </row>
    <row r="169" spans="1:6" ht="15.75" thickBot="1" x14ac:dyDescent="0.3">
      <c r="A169" s="150" t="s">
        <v>185</v>
      </c>
      <c r="B169" s="108" t="s">
        <v>99</v>
      </c>
      <c r="C169" s="17" t="s">
        <v>19</v>
      </c>
      <c r="D169" s="17">
        <v>286.87</v>
      </c>
      <c r="E169" s="90">
        <v>17533</v>
      </c>
      <c r="F169" s="140">
        <f t="shared" si="5"/>
        <v>5029691.71</v>
      </c>
    </row>
    <row r="170" spans="1:6" ht="15.75" thickBot="1" x14ac:dyDescent="0.3">
      <c r="A170" s="150" t="s">
        <v>186</v>
      </c>
      <c r="B170" s="108" t="s">
        <v>98</v>
      </c>
      <c r="C170" s="17" t="s">
        <v>19</v>
      </c>
      <c r="D170" s="17">
        <v>286.87</v>
      </c>
      <c r="E170" s="90">
        <v>13527</v>
      </c>
      <c r="F170" s="140">
        <f t="shared" si="5"/>
        <v>3880490.49</v>
      </c>
    </row>
    <row r="171" spans="1:6" ht="15.75" thickBot="1" x14ac:dyDescent="0.3">
      <c r="A171" s="150" t="s">
        <v>187</v>
      </c>
      <c r="B171" s="148" t="s">
        <v>97</v>
      </c>
      <c r="C171" s="75" t="s">
        <v>96</v>
      </c>
      <c r="D171" s="157">
        <v>10.5</v>
      </c>
      <c r="E171" s="146">
        <v>64649</v>
      </c>
      <c r="F171" s="145">
        <f t="shared" si="5"/>
        <v>678814.5</v>
      </c>
    </row>
    <row r="172" spans="1:6" ht="15.75" thickBot="1" x14ac:dyDescent="0.3">
      <c r="A172" s="150" t="s">
        <v>188</v>
      </c>
      <c r="B172" s="103" t="s">
        <v>95</v>
      </c>
      <c r="C172" s="12" t="s">
        <v>19</v>
      </c>
      <c r="D172" s="158">
        <v>29.15</v>
      </c>
      <c r="E172" s="88">
        <v>26749</v>
      </c>
      <c r="F172" s="102">
        <f t="shared" si="5"/>
        <v>779733.35</v>
      </c>
    </row>
    <row r="173" spans="1:6" ht="15.75" thickBot="1" x14ac:dyDescent="0.3">
      <c r="A173" s="87"/>
      <c r="B173" s="101"/>
      <c r="C173" s="29"/>
      <c r="D173" s="143"/>
      <c r="E173" s="94"/>
      <c r="F173" s="27"/>
    </row>
    <row r="174" spans="1:6" ht="15.75" thickBot="1" x14ac:dyDescent="0.3">
      <c r="A174" s="86" t="s">
        <v>86</v>
      </c>
      <c r="B174" s="298" t="s">
        <v>94</v>
      </c>
      <c r="C174" s="299"/>
      <c r="D174" s="299"/>
      <c r="E174" s="300"/>
      <c r="F174" s="85">
        <f>SUM(F175:F177)</f>
        <v>54039828.799999997</v>
      </c>
    </row>
    <row r="175" spans="1:6" ht="15.75" thickBot="1" x14ac:dyDescent="0.3">
      <c r="A175" s="24" t="s">
        <v>189</v>
      </c>
      <c r="B175" s="142" t="s">
        <v>117</v>
      </c>
      <c r="C175" s="22" t="s">
        <v>28</v>
      </c>
      <c r="D175" s="22">
        <v>331.5</v>
      </c>
      <c r="E175" s="93">
        <v>65424</v>
      </c>
      <c r="F175" s="49">
        <f t="shared" si="5"/>
        <v>21688056</v>
      </c>
    </row>
    <row r="176" spans="1:6" ht="15.75" thickBot="1" x14ac:dyDescent="0.3">
      <c r="A176" s="24" t="s">
        <v>190</v>
      </c>
      <c r="B176" s="141" t="s">
        <v>90</v>
      </c>
      <c r="C176" s="17" t="s">
        <v>19</v>
      </c>
      <c r="D176" s="17">
        <v>303.98</v>
      </c>
      <c r="E176" s="90">
        <v>100557</v>
      </c>
      <c r="F176" s="140">
        <f t="shared" si="5"/>
        <v>30567316.860000003</v>
      </c>
    </row>
    <row r="177" spans="1:6" ht="15.75" thickBot="1" x14ac:dyDescent="0.3">
      <c r="A177" s="24" t="s">
        <v>191</v>
      </c>
      <c r="B177" s="159" t="s">
        <v>118</v>
      </c>
      <c r="C177" s="12" t="s">
        <v>19</v>
      </c>
      <c r="D177" s="12">
        <v>18.82</v>
      </c>
      <c r="E177" s="88">
        <v>94817</v>
      </c>
      <c r="F177" s="102">
        <f t="shared" si="5"/>
        <v>1784455.94</v>
      </c>
    </row>
    <row r="178" spans="1:6" ht="15.75" thickBot="1" x14ac:dyDescent="0.3">
      <c r="A178" s="32"/>
      <c r="B178" s="115"/>
      <c r="C178" s="114"/>
      <c r="D178" s="114"/>
      <c r="E178" s="113"/>
      <c r="F178" s="112"/>
    </row>
    <row r="179" spans="1:6" ht="15.75" thickBot="1" x14ac:dyDescent="0.3">
      <c r="A179" s="55" t="s">
        <v>84</v>
      </c>
      <c r="B179" s="291" t="s">
        <v>89</v>
      </c>
      <c r="C179" s="292"/>
      <c r="D179" s="292"/>
      <c r="E179" s="312"/>
      <c r="F179" s="54">
        <f>SUM(F180:F182)</f>
        <v>28598245.419999998</v>
      </c>
    </row>
    <row r="180" spans="1:6" x14ac:dyDescent="0.25">
      <c r="A180" s="134" t="s">
        <v>192</v>
      </c>
      <c r="B180" s="139" t="s">
        <v>87</v>
      </c>
      <c r="C180" s="131" t="s">
        <v>19</v>
      </c>
      <c r="D180" s="131">
        <v>99.26</v>
      </c>
      <c r="E180" s="130">
        <v>45304</v>
      </c>
      <c r="F180" s="138">
        <f>+D180*E180</f>
        <v>4496875.04</v>
      </c>
    </row>
    <row r="181" spans="1:6" x14ac:dyDescent="0.25">
      <c r="A181" s="134" t="s">
        <v>193</v>
      </c>
      <c r="B181" s="120" t="s">
        <v>85</v>
      </c>
      <c r="C181" s="119" t="s">
        <v>19</v>
      </c>
      <c r="D181" s="119">
        <v>386.78</v>
      </c>
      <c r="E181" s="118">
        <v>44211</v>
      </c>
      <c r="F181" s="137">
        <f t="shared" ref="F181:F232" si="6">+D181*E181</f>
        <v>17099930.579999998</v>
      </c>
    </row>
    <row r="182" spans="1:6" ht="15.75" thickBot="1" x14ac:dyDescent="0.3">
      <c r="A182" s="134" t="s">
        <v>194</v>
      </c>
      <c r="B182" s="136" t="s">
        <v>83</v>
      </c>
      <c r="C182" s="127" t="s">
        <v>28</v>
      </c>
      <c r="D182" s="127">
        <v>232.9</v>
      </c>
      <c r="E182" s="126">
        <v>30062</v>
      </c>
      <c r="F182" s="135">
        <f t="shared" si="6"/>
        <v>7001439.7999999998</v>
      </c>
    </row>
    <row r="183" spans="1:6" ht="15.75" thickBot="1" x14ac:dyDescent="0.3">
      <c r="A183" s="32"/>
      <c r="B183" s="115"/>
      <c r="C183" s="114"/>
      <c r="D183" s="114"/>
      <c r="E183" s="113"/>
      <c r="F183" s="112"/>
    </row>
    <row r="184" spans="1:6" ht="15.75" thickBot="1" x14ac:dyDescent="0.3">
      <c r="A184" s="55" t="s">
        <v>195</v>
      </c>
      <c r="B184" s="291" t="s">
        <v>82</v>
      </c>
      <c r="C184" s="292"/>
      <c r="D184" s="292"/>
      <c r="E184" s="312"/>
      <c r="F184" s="54">
        <f>SUM(F185:F188)</f>
        <v>53451637.810000002</v>
      </c>
    </row>
    <row r="185" spans="1:6" x14ac:dyDescent="0.25">
      <c r="A185" s="134" t="s">
        <v>196</v>
      </c>
      <c r="B185" s="132" t="s">
        <v>80</v>
      </c>
      <c r="C185" s="131" t="s">
        <v>19</v>
      </c>
      <c r="D185" s="131">
        <v>323.17</v>
      </c>
      <c r="E185" s="130">
        <v>52627</v>
      </c>
      <c r="F185" s="129">
        <f t="shared" si="6"/>
        <v>17007467.59</v>
      </c>
    </row>
    <row r="186" spans="1:6" x14ac:dyDescent="0.25">
      <c r="A186" s="134" t="s">
        <v>197</v>
      </c>
      <c r="B186" s="133" t="s">
        <v>78</v>
      </c>
      <c r="C186" s="119" t="s">
        <v>19</v>
      </c>
      <c r="D186" s="119">
        <v>284.43</v>
      </c>
      <c r="E186" s="118">
        <v>110588</v>
      </c>
      <c r="F186" s="117">
        <f t="shared" si="6"/>
        <v>31454544.84</v>
      </c>
    </row>
    <row r="187" spans="1:6" x14ac:dyDescent="0.25">
      <c r="A187" s="134" t="s">
        <v>198</v>
      </c>
      <c r="B187" s="133" t="s">
        <v>76</v>
      </c>
      <c r="C187" s="119" t="s">
        <v>19</v>
      </c>
      <c r="D187" s="119">
        <v>21.39</v>
      </c>
      <c r="E187" s="118">
        <v>113118</v>
      </c>
      <c r="F187" s="117">
        <f t="shared" si="6"/>
        <v>2419594.02</v>
      </c>
    </row>
    <row r="188" spans="1:6" ht="15.75" thickBot="1" x14ac:dyDescent="0.3">
      <c r="A188" s="134" t="s">
        <v>199</v>
      </c>
      <c r="B188" s="128" t="s">
        <v>74</v>
      </c>
      <c r="C188" s="127" t="s">
        <v>19</v>
      </c>
      <c r="D188" s="127">
        <v>17.03</v>
      </c>
      <c r="E188" s="126">
        <v>150912</v>
      </c>
      <c r="F188" s="125">
        <f t="shared" si="6"/>
        <v>2570031.3600000003</v>
      </c>
    </row>
    <row r="189" spans="1:6" ht="15.75" thickBot="1" x14ac:dyDescent="0.3">
      <c r="A189" s="32"/>
      <c r="B189" s="115"/>
      <c r="C189" s="114"/>
      <c r="D189" s="114"/>
      <c r="E189" s="113"/>
      <c r="F189" s="112"/>
    </row>
    <row r="190" spans="1:6" ht="15.75" thickBot="1" x14ac:dyDescent="0.3">
      <c r="A190" s="86" t="s">
        <v>200</v>
      </c>
      <c r="B190" s="291" t="s">
        <v>73</v>
      </c>
      <c r="C190" s="292"/>
      <c r="D190" s="292"/>
      <c r="E190" s="312"/>
      <c r="F190" s="54">
        <f>SUM(F191:F192)</f>
        <v>8563406.9699999988</v>
      </c>
    </row>
    <row r="191" spans="1:6" ht="15.75" thickBot="1" x14ac:dyDescent="0.3">
      <c r="A191" s="24" t="s">
        <v>201</v>
      </c>
      <c r="B191" s="132" t="s">
        <v>71</v>
      </c>
      <c r="C191" s="131" t="s">
        <v>28</v>
      </c>
      <c r="D191" s="131">
        <v>103.65</v>
      </c>
      <c r="E191" s="130">
        <v>40975</v>
      </c>
      <c r="F191" s="129">
        <f t="shared" si="6"/>
        <v>4247058.75</v>
      </c>
    </row>
    <row r="192" spans="1:6" ht="15.75" thickBot="1" x14ac:dyDescent="0.3">
      <c r="A192" s="24" t="s">
        <v>202</v>
      </c>
      <c r="B192" s="128" t="s">
        <v>69</v>
      </c>
      <c r="C192" s="127" t="s">
        <v>28</v>
      </c>
      <c r="D192" s="127">
        <v>165.39</v>
      </c>
      <c r="E192" s="126">
        <v>26098</v>
      </c>
      <c r="F192" s="125">
        <f t="shared" si="6"/>
        <v>4316348.22</v>
      </c>
    </row>
    <row r="193" spans="1:6" ht="15.75" thickBot="1" x14ac:dyDescent="0.3">
      <c r="A193" s="32"/>
      <c r="B193" s="115"/>
      <c r="C193" s="114"/>
      <c r="D193" s="114"/>
      <c r="E193" s="113"/>
      <c r="F193" s="112"/>
    </row>
    <row r="194" spans="1:6" ht="15.75" thickBot="1" x14ac:dyDescent="0.3">
      <c r="A194" s="86" t="s">
        <v>203</v>
      </c>
      <c r="B194" s="298" t="s">
        <v>68</v>
      </c>
      <c r="C194" s="299"/>
      <c r="D194" s="299"/>
      <c r="E194" s="300"/>
      <c r="F194" s="85">
        <f>SUM(F195:F200)</f>
        <v>62344840.097607829</v>
      </c>
    </row>
    <row r="195" spans="1:6" ht="15.75" thickBot="1" x14ac:dyDescent="0.3">
      <c r="A195" s="24" t="s">
        <v>204</v>
      </c>
      <c r="B195" s="124" t="s">
        <v>66</v>
      </c>
      <c r="C195" s="123" t="s">
        <v>19</v>
      </c>
      <c r="D195" s="123">
        <v>194.66</v>
      </c>
      <c r="E195" s="122">
        <v>113007</v>
      </c>
      <c r="F195" s="121">
        <f t="shared" si="6"/>
        <v>21997942.620000001</v>
      </c>
    </row>
    <row r="196" spans="1:6" ht="15.75" thickBot="1" x14ac:dyDescent="0.3">
      <c r="A196" s="24" t="s">
        <v>205</v>
      </c>
      <c r="B196" s="120" t="s">
        <v>64</v>
      </c>
      <c r="C196" s="119" t="s">
        <v>19</v>
      </c>
      <c r="D196" s="119">
        <v>669.29</v>
      </c>
      <c r="E196" s="118">
        <v>36548</v>
      </c>
      <c r="F196" s="117">
        <f t="shared" si="6"/>
        <v>24461210.919999998</v>
      </c>
    </row>
    <row r="197" spans="1:6" ht="15.75" thickBot="1" x14ac:dyDescent="0.3">
      <c r="A197" s="24" t="s">
        <v>206</v>
      </c>
      <c r="B197" s="120" t="s">
        <v>62</v>
      </c>
      <c r="C197" s="119" t="s">
        <v>19</v>
      </c>
      <c r="D197" s="119">
        <v>271.01</v>
      </c>
      <c r="E197" s="118">
        <v>48431</v>
      </c>
      <c r="F197" s="117">
        <f t="shared" si="6"/>
        <v>13125285.309999999</v>
      </c>
    </row>
    <row r="198" spans="1:6" ht="15.75" thickBot="1" x14ac:dyDescent="0.3">
      <c r="A198" s="24" t="s">
        <v>207</v>
      </c>
      <c r="B198" s="120" t="s">
        <v>60</v>
      </c>
      <c r="C198" s="119" t="s">
        <v>19</v>
      </c>
      <c r="D198" s="119">
        <v>41.42</v>
      </c>
      <c r="E198" s="118">
        <v>28652.413752</v>
      </c>
      <c r="F198" s="117">
        <f t="shared" si="6"/>
        <v>1186782.97760784</v>
      </c>
    </row>
    <row r="199" spans="1:6" ht="15.75" thickBot="1" x14ac:dyDescent="0.3">
      <c r="A199" s="24" t="s">
        <v>208</v>
      </c>
      <c r="B199" s="120" t="s">
        <v>119</v>
      </c>
      <c r="C199" s="119" t="s">
        <v>19</v>
      </c>
      <c r="D199" s="119">
        <f>3.8+3.15</f>
        <v>6.9499999999999993</v>
      </c>
      <c r="E199" s="118">
        <v>84447</v>
      </c>
      <c r="F199" s="117">
        <f t="shared" si="6"/>
        <v>586906.64999999991</v>
      </c>
    </row>
    <row r="200" spans="1:6" ht="27" thickBot="1" x14ac:dyDescent="0.3">
      <c r="A200" s="24" t="s">
        <v>209</v>
      </c>
      <c r="B200" s="160" t="s">
        <v>120</v>
      </c>
      <c r="C200" s="161" t="s">
        <v>19</v>
      </c>
      <c r="D200" s="161">
        <v>8.86</v>
      </c>
      <c r="E200" s="162">
        <v>111367</v>
      </c>
      <c r="F200" s="163">
        <f t="shared" si="6"/>
        <v>986711.61999999988</v>
      </c>
    </row>
    <row r="201" spans="1:6" ht="15.75" thickBot="1" x14ac:dyDescent="0.3">
      <c r="A201" s="32"/>
      <c r="B201" s="115"/>
      <c r="C201" s="114"/>
      <c r="D201" s="114"/>
      <c r="E201" s="113"/>
      <c r="F201" s="112"/>
    </row>
    <row r="202" spans="1:6" ht="15.75" thickBot="1" x14ac:dyDescent="0.3">
      <c r="A202" s="86" t="s">
        <v>210</v>
      </c>
      <c r="B202" s="310" t="s">
        <v>59</v>
      </c>
      <c r="C202" s="311"/>
      <c r="D202" s="311"/>
      <c r="E202" s="311"/>
      <c r="F202" s="110">
        <f>SUM(F203:F207)</f>
        <v>43207174.32</v>
      </c>
    </row>
    <row r="203" spans="1:6" ht="15.75" thickBot="1" x14ac:dyDescent="0.3">
      <c r="A203" s="24" t="s">
        <v>211</v>
      </c>
      <c r="B203" s="105" t="s">
        <v>57</v>
      </c>
      <c r="C203" s="22" t="s">
        <v>19</v>
      </c>
      <c r="D203" s="109">
        <v>40</v>
      </c>
      <c r="E203" s="93">
        <v>276459</v>
      </c>
      <c r="F203" s="20">
        <f t="shared" si="6"/>
        <v>11058360</v>
      </c>
    </row>
    <row r="204" spans="1:6" ht="15.75" thickBot="1" x14ac:dyDescent="0.3">
      <c r="A204" s="24" t="s">
        <v>212</v>
      </c>
      <c r="B204" s="108" t="s">
        <v>55</v>
      </c>
      <c r="C204" s="17" t="s">
        <v>19</v>
      </c>
      <c r="D204" s="107">
        <v>44</v>
      </c>
      <c r="E204" s="90">
        <v>220914</v>
      </c>
      <c r="F204" s="15">
        <f t="shared" si="6"/>
        <v>9720216</v>
      </c>
    </row>
    <row r="205" spans="1:6" ht="15.75" thickBot="1" x14ac:dyDescent="0.3">
      <c r="A205" s="24" t="s">
        <v>213</v>
      </c>
      <c r="B205" s="108" t="s">
        <v>53</v>
      </c>
      <c r="C205" s="17" t="s">
        <v>19</v>
      </c>
      <c r="D205" s="107">
        <v>6.64</v>
      </c>
      <c r="E205" s="90">
        <v>284813</v>
      </c>
      <c r="F205" s="15">
        <f t="shared" si="6"/>
        <v>1891158.3199999998</v>
      </c>
    </row>
    <row r="206" spans="1:6" ht="15.75" thickBot="1" x14ac:dyDescent="0.3">
      <c r="A206" s="24" t="s">
        <v>214</v>
      </c>
      <c r="B206" s="108" t="s">
        <v>121</v>
      </c>
      <c r="C206" s="17" t="s">
        <v>19</v>
      </c>
      <c r="D206" s="107">
        <v>224</v>
      </c>
      <c r="E206" s="90">
        <v>65143</v>
      </c>
      <c r="F206" s="15">
        <f t="shared" si="6"/>
        <v>14592032</v>
      </c>
    </row>
    <row r="207" spans="1:6" ht="15.75" thickBot="1" x14ac:dyDescent="0.3">
      <c r="A207" s="24" t="s">
        <v>215</v>
      </c>
      <c r="B207" s="103" t="s">
        <v>122</v>
      </c>
      <c r="C207" s="12" t="s">
        <v>28</v>
      </c>
      <c r="D207" s="106">
        <v>112</v>
      </c>
      <c r="E207" s="88">
        <v>53084</v>
      </c>
      <c r="F207" s="10">
        <f t="shared" si="6"/>
        <v>5945408</v>
      </c>
    </row>
    <row r="208" spans="1:6" ht="15.75" thickBot="1" x14ac:dyDescent="0.3">
      <c r="A208" s="32"/>
      <c r="B208" s="101"/>
      <c r="C208" s="29"/>
      <c r="D208" s="29"/>
      <c r="E208" s="94"/>
      <c r="F208" s="27"/>
    </row>
    <row r="209" spans="1:6" ht="15.75" thickBot="1" x14ac:dyDescent="0.3">
      <c r="A209" s="55" t="s">
        <v>216</v>
      </c>
      <c r="B209" s="291" t="s">
        <v>52</v>
      </c>
      <c r="C209" s="292"/>
      <c r="D209" s="292"/>
      <c r="E209" s="312"/>
      <c r="F209" s="54">
        <f>SUM(F210:F211)</f>
        <v>19973663</v>
      </c>
    </row>
    <row r="210" spans="1:6" ht="15.75" thickBot="1" x14ac:dyDescent="0.3">
      <c r="A210" s="24" t="s">
        <v>217</v>
      </c>
      <c r="B210" s="105" t="s">
        <v>50</v>
      </c>
      <c r="C210" s="22" t="s">
        <v>1</v>
      </c>
      <c r="D210" s="22">
        <v>20</v>
      </c>
      <c r="E210" s="93">
        <v>783991</v>
      </c>
      <c r="F210" s="104">
        <f t="shared" si="6"/>
        <v>15679820</v>
      </c>
    </row>
    <row r="211" spans="1:6" ht="15.75" thickBot="1" x14ac:dyDescent="0.3">
      <c r="A211" s="24" t="s">
        <v>218</v>
      </c>
      <c r="B211" s="103" t="s">
        <v>49</v>
      </c>
      <c r="C211" s="12" t="s">
        <v>1</v>
      </c>
      <c r="D211" s="12">
        <v>3</v>
      </c>
      <c r="E211" s="88">
        <v>1431281</v>
      </c>
      <c r="F211" s="102">
        <f t="shared" si="6"/>
        <v>4293843</v>
      </c>
    </row>
    <row r="212" spans="1:6" ht="15.75" thickBot="1" x14ac:dyDescent="0.3">
      <c r="A212" s="32"/>
      <c r="B212" s="101"/>
      <c r="C212" s="29"/>
      <c r="D212" s="29"/>
      <c r="E212" s="94"/>
      <c r="F212" s="27"/>
    </row>
    <row r="213" spans="1:6" ht="15.75" thickBot="1" x14ac:dyDescent="0.3">
      <c r="A213" s="86" t="s">
        <v>219</v>
      </c>
      <c r="B213" s="298" t="s">
        <v>48</v>
      </c>
      <c r="C213" s="299"/>
      <c r="D213" s="299"/>
      <c r="E213" s="300"/>
      <c r="F213" s="85">
        <f>SUM(F214)</f>
        <v>30764966.630000003</v>
      </c>
    </row>
    <row r="214" spans="1:6" ht="27" thickBot="1" x14ac:dyDescent="0.3">
      <c r="A214" s="100" t="s">
        <v>220</v>
      </c>
      <c r="B214" s="99" t="s">
        <v>123</v>
      </c>
      <c r="C214" s="98" t="s">
        <v>19</v>
      </c>
      <c r="D214" s="98">
        <v>293.17</v>
      </c>
      <c r="E214" s="97">
        <v>104939</v>
      </c>
      <c r="F214" s="96">
        <f t="shared" si="6"/>
        <v>30764966.630000003</v>
      </c>
    </row>
    <row r="215" spans="1:6" ht="15.75" thickBot="1" x14ac:dyDescent="0.3">
      <c r="A215" s="32"/>
      <c r="B215" s="95"/>
      <c r="C215" s="29"/>
      <c r="D215" s="29"/>
      <c r="E215" s="94"/>
      <c r="F215" s="27"/>
    </row>
    <row r="216" spans="1:6" ht="15.75" thickBot="1" x14ac:dyDescent="0.3">
      <c r="A216" s="86" t="s">
        <v>221</v>
      </c>
      <c r="B216" s="298" t="s">
        <v>45</v>
      </c>
      <c r="C216" s="299"/>
      <c r="D216" s="299"/>
      <c r="E216" s="300"/>
      <c r="F216" s="54">
        <f>SUM(F217:F221)</f>
        <v>13170358</v>
      </c>
    </row>
    <row r="217" spans="1:6" ht="15.75" thickBot="1" x14ac:dyDescent="0.3">
      <c r="A217" s="24" t="s">
        <v>222</v>
      </c>
      <c r="B217" s="53" t="s">
        <v>43</v>
      </c>
      <c r="C217" s="22" t="s">
        <v>1</v>
      </c>
      <c r="D217" s="22">
        <v>11</v>
      </c>
      <c r="E217" s="93">
        <v>113039</v>
      </c>
      <c r="F217" s="92">
        <f t="shared" si="6"/>
        <v>1243429</v>
      </c>
    </row>
    <row r="218" spans="1:6" ht="15.75" thickBot="1" x14ac:dyDescent="0.3">
      <c r="A218" s="24" t="s">
        <v>223</v>
      </c>
      <c r="B218" s="51" t="s">
        <v>41</v>
      </c>
      <c r="C218" s="17" t="s">
        <v>1</v>
      </c>
      <c r="D218" s="17">
        <v>5</v>
      </c>
      <c r="E218" s="90">
        <v>143809</v>
      </c>
      <c r="F218" s="15">
        <f t="shared" si="6"/>
        <v>719045</v>
      </c>
    </row>
    <row r="219" spans="1:6" ht="15.75" thickBot="1" x14ac:dyDescent="0.3">
      <c r="A219" s="24" t="s">
        <v>224</v>
      </c>
      <c r="B219" s="51" t="s">
        <v>39</v>
      </c>
      <c r="C219" s="17" t="s">
        <v>1</v>
      </c>
      <c r="D219" s="17">
        <v>5</v>
      </c>
      <c r="E219" s="90">
        <v>92722</v>
      </c>
      <c r="F219" s="15">
        <f t="shared" si="6"/>
        <v>463610</v>
      </c>
    </row>
    <row r="220" spans="1:6" ht="27" thickBot="1" x14ac:dyDescent="0.3">
      <c r="A220" s="24" t="s">
        <v>225</v>
      </c>
      <c r="B220" s="69" t="s">
        <v>37</v>
      </c>
      <c r="C220" s="17" t="s">
        <v>1</v>
      </c>
      <c r="D220" s="17">
        <v>9</v>
      </c>
      <c r="E220" s="90">
        <v>580474</v>
      </c>
      <c r="F220" s="15">
        <f t="shared" si="6"/>
        <v>5224266</v>
      </c>
    </row>
    <row r="221" spans="1:6" ht="27" thickBot="1" x14ac:dyDescent="0.3">
      <c r="A221" s="24" t="s">
        <v>226</v>
      </c>
      <c r="B221" s="65" t="s">
        <v>35</v>
      </c>
      <c r="C221" s="12" t="s">
        <v>1</v>
      </c>
      <c r="D221" s="12">
        <v>8</v>
      </c>
      <c r="E221" s="88">
        <v>690001</v>
      </c>
      <c r="F221" s="10">
        <f t="shared" si="6"/>
        <v>5520008</v>
      </c>
    </row>
    <row r="222" spans="1:6" ht="15.75" thickBot="1" x14ac:dyDescent="0.3">
      <c r="A222" s="87"/>
      <c r="B222" s="31"/>
      <c r="C222" s="29"/>
      <c r="D222" s="29"/>
      <c r="E222" s="28"/>
      <c r="F222" s="27"/>
    </row>
    <row r="223" spans="1:6" ht="15.75" thickBot="1" x14ac:dyDescent="0.3">
      <c r="A223" s="86" t="s">
        <v>227</v>
      </c>
      <c r="B223" s="298" t="s">
        <v>34</v>
      </c>
      <c r="C223" s="299"/>
      <c r="D223" s="299"/>
      <c r="E223" s="300"/>
      <c r="F223" s="85">
        <f>SUM(F224:F233)</f>
        <v>57939010.359999999</v>
      </c>
    </row>
    <row r="224" spans="1:6" ht="39.75" thickBot="1" x14ac:dyDescent="0.3">
      <c r="A224" s="24" t="s">
        <v>228</v>
      </c>
      <c r="B224" s="72" t="s">
        <v>33</v>
      </c>
      <c r="C224" s="84" t="s">
        <v>32</v>
      </c>
      <c r="D224" s="52">
        <v>1</v>
      </c>
      <c r="E224" s="71">
        <v>743606</v>
      </c>
      <c r="F224" s="79">
        <f t="shared" si="6"/>
        <v>743606</v>
      </c>
    </row>
    <row r="225" spans="1:6" ht="27" thickBot="1" x14ac:dyDescent="0.3">
      <c r="A225" s="24" t="s">
        <v>229</v>
      </c>
      <c r="B225" s="65" t="s">
        <v>31</v>
      </c>
      <c r="C225" s="83" t="s">
        <v>19</v>
      </c>
      <c r="D225" s="82">
        <v>5.58</v>
      </c>
      <c r="E225" s="81">
        <v>155598</v>
      </c>
      <c r="F225" s="80">
        <f>+D225*E225</f>
        <v>868236.84</v>
      </c>
    </row>
    <row r="226" spans="1:6" ht="27" thickBot="1" x14ac:dyDescent="0.3">
      <c r="A226" s="24" t="s">
        <v>230</v>
      </c>
      <c r="B226" s="72" t="s">
        <v>30</v>
      </c>
      <c r="C226" s="52" t="s">
        <v>1</v>
      </c>
      <c r="D226" s="52">
        <v>2</v>
      </c>
      <c r="E226" s="71">
        <v>1112540</v>
      </c>
      <c r="F226" s="79">
        <f t="shared" si="6"/>
        <v>2225080</v>
      </c>
    </row>
    <row r="227" spans="1:6" ht="27" thickBot="1" x14ac:dyDescent="0.3">
      <c r="A227" s="24" t="s">
        <v>231</v>
      </c>
      <c r="B227" s="69" t="s">
        <v>29</v>
      </c>
      <c r="C227" s="50" t="s">
        <v>28</v>
      </c>
      <c r="D227" s="50">
        <v>331.29</v>
      </c>
      <c r="E227" s="68">
        <v>64288</v>
      </c>
      <c r="F227" s="15">
        <f t="shared" si="6"/>
        <v>21297971.52</v>
      </c>
    </row>
    <row r="228" spans="1:6" ht="39.75" thickBot="1" x14ac:dyDescent="0.3">
      <c r="A228" s="24" t="s">
        <v>232</v>
      </c>
      <c r="B228" s="69" t="s">
        <v>27</v>
      </c>
      <c r="C228" s="50" t="s">
        <v>1</v>
      </c>
      <c r="D228" s="50">
        <v>61</v>
      </c>
      <c r="E228" s="68">
        <v>105638</v>
      </c>
      <c r="F228" s="15">
        <f t="shared" si="6"/>
        <v>6443918</v>
      </c>
    </row>
    <row r="229" spans="1:6" ht="27" thickBot="1" x14ac:dyDescent="0.3">
      <c r="A229" s="24" t="s">
        <v>233</v>
      </c>
      <c r="B229" s="69" t="s">
        <v>26</v>
      </c>
      <c r="C229" s="50" t="s">
        <v>1</v>
      </c>
      <c r="D229" s="50">
        <v>29</v>
      </c>
      <c r="E229" s="68">
        <v>107780</v>
      </c>
      <c r="F229" s="15">
        <f t="shared" si="6"/>
        <v>3125620</v>
      </c>
    </row>
    <row r="230" spans="1:6" ht="27" thickBot="1" x14ac:dyDescent="0.3">
      <c r="A230" s="24" t="s">
        <v>234</v>
      </c>
      <c r="B230" s="69" t="s">
        <v>25</v>
      </c>
      <c r="C230" s="50" t="s">
        <v>1</v>
      </c>
      <c r="D230" s="17">
        <v>70</v>
      </c>
      <c r="E230" s="68">
        <v>141593</v>
      </c>
      <c r="F230" s="15">
        <f t="shared" si="6"/>
        <v>9911510</v>
      </c>
    </row>
    <row r="231" spans="1:6" ht="15.75" thickBot="1" x14ac:dyDescent="0.3">
      <c r="A231" s="24" t="s">
        <v>235</v>
      </c>
      <c r="B231" s="69" t="s">
        <v>24</v>
      </c>
      <c r="C231" s="50" t="s">
        <v>1</v>
      </c>
      <c r="D231" s="17">
        <v>61</v>
      </c>
      <c r="E231" s="68">
        <v>97320</v>
      </c>
      <c r="F231" s="15">
        <f t="shared" si="6"/>
        <v>5936520</v>
      </c>
    </row>
    <row r="232" spans="1:6" ht="39.75" thickBot="1" x14ac:dyDescent="0.3">
      <c r="A232" s="24" t="s">
        <v>236</v>
      </c>
      <c r="B232" s="69" t="s">
        <v>23</v>
      </c>
      <c r="C232" s="50" t="s">
        <v>1</v>
      </c>
      <c r="D232" s="50">
        <v>1</v>
      </c>
      <c r="E232" s="68">
        <v>1872457</v>
      </c>
      <c r="F232" s="67">
        <f t="shared" si="6"/>
        <v>1872457</v>
      </c>
    </row>
    <row r="233" spans="1:6" ht="15.75" thickBot="1" x14ac:dyDescent="0.3">
      <c r="A233" s="24" t="s">
        <v>237</v>
      </c>
      <c r="B233" s="65" t="s">
        <v>22</v>
      </c>
      <c r="C233" s="47" t="s">
        <v>1</v>
      </c>
      <c r="D233" s="47">
        <v>1</v>
      </c>
      <c r="E233" s="64">
        <v>5514091</v>
      </c>
      <c r="F233" s="63">
        <f>+E233*D233</f>
        <v>5514091</v>
      </c>
    </row>
    <row r="234" spans="1:6" ht="15.75" thickBot="1" x14ac:dyDescent="0.3">
      <c r="A234" s="32"/>
      <c r="B234" s="31"/>
      <c r="C234" s="30"/>
      <c r="D234" s="29"/>
      <c r="E234" s="28"/>
      <c r="F234" s="27"/>
    </row>
    <row r="235" spans="1:6" ht="15.75" thickBot="1" x14ac:dyDescent="0.3">
      <c r="A235" s="55" t="s">
        <v>238</v>
      </c>
      <c r="B235" s="291" t="s">
        <v>21</v>
      </c>
      <c r="C235" s="292"/>
      <c r="D235" s="292"/>
      <c r="E235" s="292"/>
      <c r="F235" s="62">
        <f>SUM(F236)</f>
        <v>2267360.7200000002</v>
      </c>
    </row>
    <row r="236" spans="1:6" ht="15.75" thickBot="1" x14ac:dyDescent="0.3">
      <c r="A236" s="61" t="s">
        <v>239</v>
      </c>
      <c r="B236" s="60" t="s">
        <v>20</v>
      </c>
      <c r="C236" s="59" t="s">
        <v>19</v>
      </c>
      <c r="D236" s="58">
        <v>323.17</v>
      </c>
      <c r="E236" s="57">
        <v>7016</v>
      </c>
      <c r="F236" s="56">
        <f>+E236*D236</f>
        <v>2267360.7200000002</v>
      </c>
    </row>
    <row r="237" spans="1:6" ht="15.75" thickBot="1" x14ac:dyDescent="0.3">
      <c r="A237" s="32"/>
      <c r="B237" s="31"/>
      <c r="C237" s="30"/>
      <c r="D237" s="29"/>
      <c r="E237" s="28"/>
      <c r="F237" s="27"/>
    </row>
    <row r="238" spans="1:6" ht="15.75" thickBot="1" x14ac:dyDescent="0.3">
      <c r="A238" s="55" t="s">
        <v>240</v>
      </c>
      <c r="B238" s="291" t="s">
        <v>18</v>
      </c>
      <c r="C238" s="292"/>
      <c r="D238" s="292"/>
      <c r="E238" s="292"/>
      <c r="F238" s="54">
        <f>SUM(F239:F242)</f>
        <v>7676753</v>
      </c>
    </row>
    <row r="239" spans="1:6" ht="15.75" thickBot="1" x14ac:dyDescent="0.3">
      <c r="A239" s="24" t="s">
        <v>241</v>
      </c>
      <c r="B239" s="53" t="s">
        <v>17</v>
      </c>
      <c r="C239" s="52" t="s">
        <v>1</v>
      </c>
      <c r="D239" s="22">
        <v>14</v>
      </c>
      <c r="E239" s="21">
        <v>338778</v>
      </c>
      <c r="F239" s="49">
        <f>+D239*E239</f>
        <v>4742892</v>
      </c>
    </row>
    <row r="240" spans="1:6" ht="15.75" thickBot="1" x14ac:dyDescent="0.3">
      <c r="A240" s="24" t="s">
        <v>242</v>
      </c>
      <c r="B240" s="51" t="s">
        <v>16</v>
      </c>
      <c r="C240" s="50" t="s">
        <v>1</v>
      </c>
      <c r="D240" s="17">
        <v>1</v>
      </c>
      <c r="E240" s="16">
        <v>1068995</v>
      </c>
      <c r="F240" s="49">
        <f>+D240*E240</f>
        <v>1068995</v>
      </c>
    </row>
    <row r="241" spans="1:6" ht="15.75" thickBot="1" x14ac:dyDescent="0.3">
      <c r="A241" s="24" t="s">
        <v>243</v>
      </c>
      <c r="B241" s="51" t="s">
        <v>15</v>
      </c>
      <c r="C241" s="50" t="s">
        <v>1</v>
      </c>
      <c r="D241" s="17">
        <v>1</v>
      </c>
      <c r="E241" s="16">
        <v>1596266</v>
      </c>
      <c r="F241" s="49">
        <f>+D241*E241</f>
        <v>1596266</v>
      </c>
    </row>
    <row r="242" spans="1:6" ht="15.75" thickBot="1" x14ac:dyDescent="0.3">
      <c r="A242" s="24" t="s">
        <v>244</v>
      </c>
      <c r="B242" s="48" t="s">
        <v>14</v>
      </c>
      <c r="C242" s="47" t="s">
        <v>1</v>
      </c>
      <c r="D242" s="46">
        <v>1</v>
      </c>
      <c r="E242" s="45">
        <v>268600</v>
      </c>
      <c r="F242" s="44">
        <f>+D242*E242</f>
        <v>268600</v>
      </c>
    </row>
    <row r="243" spans="1:6" ht="15.75" thickBot="1" x14ac:dyDescent="0.3">
      <c r="A243" s="32"/>
      <c r="B243" s="31"/>
      <c r="C243" s="30"/>
      <c r="D243" s="29"/>
      <c r="E243" s="28"/>
      <c r="F243" s="27"/>
    </row>
    <row r="244" spans="1:6" ht="16.5" thickBot="1" x14ac:dyDescent="0.3">
      <c r="A244" s="293" t="s">
        <v>13</v>
      </c>
      <c r="B244" s="294"/>
      <c r="C244" s="294"/>
      <c r="D244" s="294"/>
      <c r="E244" s="295"/>
      <c r="F244" s="43">
        <f>+F238+F235+F223+F216+F213+F209+F202+F194+F190+F184+F179+F174+F160</f>
        <v>428757092.95760781</v>
      </c>
    </row>
    <row r="245" spans="1:6" x14ac:dyDescent="0.25">
      <c r="A245" s="296" t="s">
        <v>12</v>
      </c>
      <c r="B245" s="297"/>
      <c r="C245" s="42">
        <v>0.23</v>
      </c>
      <c r="D245" s="41"/>
      <c r="E245" s="41"/>
      <c r="F245" s="40">
        <f>+F244*C245</f>
        <v>98614131.380249798</v>
      </c>
    </row>
    <row r="246" spans="1:6" x14ac:dyDescent="0.25">
      <c r="A246" s="315" t="s">
        <v>11</v>
      </c>
      <c r="B246" s="316"/>
      <c r="C246" s="39">
        <v>0.02</v>
      </c>
      <c r="D246" s="38"/>
      <c r="E246" s="38"/>
      <c r="F246" s="37">
        <f>+F244*C246</f>
        <v>8575141.8591521569</v>
      </c>
    </row>
    <row r="247" spans="1:6" ht="15.75" thickBot="1" x14ac:dyDescent="0.3">
      <c r="A247" s="315" t="s">
        <v>10</v>
      </c>
      <c r="B247" s="316"/>
      <c r="C247" s="39">
        <v>0.05</v>
      </c>
      <c r="D247" s="38"/>
      <c r="E247" s="38"/>
      <c r="F247" s="37">
        <f>+F244*C247</f>
        <v>21437854.64788039</v>
      </c>
    </row>
    <row r="248" spans="1:6" ht="16.5" thickBot="1" x14ac:dyDescent="0.3">
      <c r="A248" s="293" t="s">
        <v>9</v>
      </c>
      <c r="B248" s="317"/>
      <c r="C248" s="36">
        <f>+C245+C246+C247</f>
        <v>0.3</v>
      </c>
      <c r="D248" s="35"/>
      <c r="E248" s="34"/>
      <c r="F248" s="33">
        <f>+F245+F246+F247</f>
        <v>128627127.88728234</v>
      </c>
    </row>
    <row r="249" spans="1:6" ht="15.75" thickBot="1" x14ac:dyDescent="0.3">
      <c r="A249" s="32"/>
      <c r="B249" s="31"/>
      <c r="C249" s="30"/>
      <c r="D249" s="29"/>
      <c r="E249" s="28"/>
      <c r="F249" s="27"/>
    </row>
    <row r="250" spans="1:6" ht="15.75" thickBot="1" x14ac:dyDescent="0.3">
      <c r="A250" s="26" t="s">
        <v>245</v>
      </c>
      <c r="B250" s="318" t="s">
        <v>8</v>
      </c>
      <c r="C250" s="319"/>
      <c r="D250" s="319"/>
      <c r="E250" s="319"/>
      <c r="F250" s="25">
        <f>SUM(F251:F256)</f>
        <v>116944800</v>
      </c>
    </row>
    <row r="251" spans="1:6" ht="15.75" thickBot="1" x14ac:dyDescent="0.3">
      <c r="A251" s="24" t="s">
        <v>246</v>
      </c>
      <c r="B251" s="23" t="s">
        <v>7</v>
      </c>
      <c r="C251" s="22" t="s">
        <v>1</v>
      </c>
      <c r="D251" s="22">
        <v>13</v>
      </c>
      <c r="E251" s="21">
        <v>2729895</v>
      </c>
      <c r="F251" s="20">
        <f t="shared" ref="F251:F256" si="7">+D251*E251</f>
        <v>35488635</v>
      </c>
    </row>
    <row r="252" spans="1:6" ht="15.75" thickBot="1" x14ac:dyDescent="0.3">
      <c r="A252" s="24" t="s">
        <v>247</v>
      </c>
      <c r="B252" s="18" t="s">
        <v>6</v>
      </c>
      <c r="C252" s="17" t="s">
        <v>1</v>
      </c>
      <c r="D252" s="17">
        <v>1</v>
      </c>
      <c r="E252" s="16">
        <v>2298450</v>
      </c>
      <c r="F252" s="15">
        <f t="shared" si="7"/>
        <v>2298450</v>
      </c>
    </row>
    <row r="253" spans="1:6" ht="15.75" thickBot="1" x14ac:dyDescent="0.3">
      <c r="A253" s="24" t="s">
        <v>248</v>
      </c>
      <c r="B253" s="18" t="s">
        <v>5</v>
      </c>
      <c r="C253" s="17" t="s">
        <v>1</v>
      </c>
      <c r="D253" s="17">
        <v>1</v>
      </c>
      <c r="E253" s="16">
        <v>10252935</v>
      </c>
      <c r="F253" s="15">
        <f t="shared" si="7"/>
        <v>10252935</v>
      </c>
    </row>
    <row r="254" spans="1:6" ht="15.75" thickBot="1" x14ac:dyDescent="0.3">
      <c r="A254" s="24" t="s">
        <v>249</v>
      </c>
      <c r="B254" s="18" t="s">
        <v>4</v>
      </c>
      <c r="C254" s="17" t="s">
        <v>1</v>
      </c>
      <c r="D254" s="17">
        <v>3</v>
      </c>
      <c r="E254" s="16">
        <v>944895</v>
      </c>
      <c r="F254" s="15">
        <f t="shared" si="7"/>
        <v>2834685</v>
      </c>
    </row>
    <row r="255" spans="1:6" ht="15.75" thickBot="1" x14ac:dyDescent="0.3">
      <c r="A255" s="24" t="s">
        <v>250</v>
      </c>
      <c r="B255" s="18" t="s">
        <v>3</v>
      </c>
      <c r="C255" s="17" t="s">
        <v>1</v>
      </c>
      <c r="D255" s="17">
        <v>1</v>
      </c>
      <c r="E255" s="16">
        <v>971145</v>
      </c>
      <c r="F255" s="15">
        <f t="shared" si="7"/>
        <v>971145</v>
      </c>
    </row>
    <row r="256" spans="1:6" ht="15.75" thickBot="1" x14ac:dyDescent="0.3">
      <c r="A256" s="24" t="s">
        <v>251</v>
      </c>
      <c r="B256" s="13" t="s">
        <v>2</v>
      </c>
      <c r="C256" s="12" t="s">
        <v>1</v>
      </c>
      <c r="D256" s="12">
        <v>1</v>
      </c>
      <c r="E256" s="11">
        <v>65098950</v>
      </c>
      <c r="F256" s="10">
        <f t="shared" si="7"/>
        <v>65098950</v>
      </c>
    </row>
    <row r="257" spans="1:6" ht="15.75" thickBot="1" x14ac:dyDescent="0.3">
      <c r="A257" s="9"/>
      <c r="B257" s="8"/>
      <c r="C257" s="7"/>
      <c r="D257" s="7"/>
      <c r="E257" s="6"/>
      <c r="F257" s="5"/>
    </row>
    <row r="258" spans="1:6" ht="16.5" thickBot="1" x14ac:dyDescent="0.3">
      <c r="A258" s="320" t="s">
        <v>252</v>
      </c>
      <c r="B258" s="321"/>
      <c r="C258" s="321"/>
      <c r="D258" s="321"/>
      <c r="E258" s="322"/>
      <c r="F258" s="43">
        <f>+F244+F248+F250</f>
        <v>674329020.84489012</v>
      </c>
    </row>
    <row r="259" spans="1:6" x14ac:dyDescent="0.25">
      <c r="A259" s="341" t="s">
        <v>253</v>
      </c>
      <c r="B259" s="341"/>
      <c r="C259" s="341"/>
      <c r="D259" s="341"/>
      <c r="E259" s="341"/>
      <c r="F259" s="236">
        <f>F258+F157+F98</f>
        <v>2021752500.4047208</v>
      </c>
    </row>
  </sheetData>
  <mergeCells count="61">
    <mergeCell ref="A258:E258"/>
    <mergeCell ref="A259:E259"/>
    <mergeCell ref="A244:E244"/>
    <mergeCell ref="A245:B245"/>
    <mergeCell ref="A246:B246"/>
    <mergeCell ref="A247:B247"/>
    <mergeCell ref="A248:B248"/>
    <mergeCell ref="B250:E250"/>
    <mergeCell ref="B238:E238"/>
    <mergeCell ref="B160:E160"/>
    <mergeCell ref="B174:E174"/>
    <mergeCell ref="B184:E184"/>
    <mergeCell ref="B190:E190"/>
    <mergeCell ref="B194:E194"/>
    <mergeCell ref="B202:E202"/>
    <mergeCell ref="B209:E209"/>
    <mergeCell ref="B213:E213"/>
    <mergeCell ref="B216:E216"/>
    <mergeCell ref="B223:E223"/>
    <mergeCell ref="B235:E235"/>
    <mergeCell ref="A158:F158"/>
    <mergeCell ref="B179:E179"/>
    <mergeCell ref="B143:E143"/>
    <mergeCell ref="B136:E136"/>
    <mergeCell ref="B140:E140"/>
    <mergeCell ref="B148:E148"/>
    <mergeCell ref="A151:E151"/>
    <mergeCell ref="A152:B152"/>
    <mergeCell ref="A153:B153"/>
    <mergeCell ref="A154:B154"/>
    <mergeCell ref="A155:B155"/>
    <mergeCell ref="A157:E157"/>
    <mergeCell ref="B49:E49"/>
    <mergeCell ref="B128:E128"/>
    <mergeCell ref="A86:B86"/>
    <mergeCell ref="A87:B87"/>
    <mergeCell ref="A88:B88"/>
    <mergeCell ref="B90:E90"/>
    <mergeCell ref="A98:E98"/>
    <mergeCell ref="A99:F99"/>
    <mergeCell ref="B101:E101"/>
    <mergeCell ref="B125:E125"/>
    <mergeCell ref="B110:E110"/>
    <mergeCell ref="B114:E114"/>
    <mergeCell ref="B119:E119"/>
    <mergeCell ref="B78:E78"/>
    <mergeCell ref="A84:E84"/>
    <mergeCell ref="A85:B85"/>
    <mergeCell ref="B19:E19"/>
    <mergeCell ref="A1:F1"/>
    <mergeCell ref="A3:F3"/>
    <mergeCell ref="B5:E5"/>
    <mergeCell ref="B44:E44"/>
    <mergeCell ref="B38:E38"/>
    <mergeCell ref="B34:E34"/>
    <mergeCell ref="B28:E28"/>
    <mergeCell ref="B23:E23"/>
    <mergeCell ref="B53:E53"/>
    <mergeCell ref="B63:E63"/>
    <mergeCell ref="B75:E75"/>
    <mergeCell ref="B56:E56"/>
  </mergeCells>
  <pageMargins left="0.70866141732283472" right="0.70866141732283472" top="0.74803149606299213" bottom="0.74803149606299213" header="0.31496062992125984" footer="0.31496062992125984"/>
  <pageSetup scale="38" fitToHeight="0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60" workbookViewId="0">
      <selection activeCell="E65" sqref="E65:F65"/>
    </sheetView>
  </sheetViews>
  <sheetFormatPr baseColWidth="10" defaultRowHeight="15" x14ac:dyDescent="0.25"/>
  <cols>
    <col min="2" max="2" width="20.7109375" customWidth="1"/>
    <col min="3" max="3" width="19.85546875" customWidth="1"/>
    <col min="5" max="5" width="15.85546875" customWidth="1"/>
    <col min="7" max="7" width="18.5703125" customWidth="1"/>
  </cols>
  <sheetData>
    <row r="1" spans="1:7" ht="35.1" customHeight="1" thickBot="1" x14ac:dyDescent="0.4">
      <c r="A1" s="350" t="s">
        <v>254</v>
      </c>
      <c r="B1" s="351"/>
      <c r="C1" s="351"/>
      <c r="D1" s="351"/>
      <c r="E1" s="351"/>
      <c r="F1" s="351"/>
      <c r="G1" s="352"/>
    </row>
    <row r="2" spans="1:7" thickBot="1" x14ac:dyDescent="0.4">
      <c r="A2" s="353"/>
      <c r="B2" s="354"/>
      <c r="C2" s="354"/>
      <c r="D2" s="354"/>
      <c r="E2" s="354"/>
      <c r="F2" s="354"/>
      <c r="G2" s="355"/>
    </row>
    <row r="3" spans="1:7" thickBot="1" x14ac:dyDescent="0.4">
      <c r="A3" s="356" t="s">
        <v>255</v>
      </c>
      <c r="B3" s="357"/>
      <c r="C3" s="357"/>
      <c r="D3" s="357"/>
      <c r="E3" s="357"/>
      <c r="F3" s="237"/>
      <c r="G3" s="238">
        <f>428758197.62</f>
        <v>428758197.62</v>
      </c>
    </row>
    <row r="4" spans="1:7" ht="26.1" x14ac:dyDescent="0.35">
      <c r="A4" s="239" t="s">
        <v>115</v>
      </c>
      <c r="B4" s="240" t="s">
        <v>256</v>
      </c>
      <c r="C4" s="240" t="s">
        <v>257</v>
      </c>
      <c r="D4" s="240" t="s">
        <v>258</v>
      </c>
      <c r="E4" s="241" t="s">
        <v>259</v>
      </c>
      <c r="F4" s="241" t="s">
        <v>260</v>
      </c>
      <c r="G4" s="242" t="s">
        <v>261</v>
      </c>
    </row>
    <row r="5" spans="1:7" ht="18.95" customHeight="1" x14ac:dyDescent="0.35">
      <c r="A5" s="243">
        <v>1</v>
      </c>
      <c r="B5" s="358" t="s">
        <v>262</v>
      </c>
      <c r="C5" s="359"/>
      <c r="D5" s="359"/>
      <c r="E5" s="359"/>
      <c r="F5" s="360"/>
      <c r="G5" s="247">
        <f>+G6+G7+G8+G9</f>
        <v>80665480</v>
      </c>
    </row>
    <row r="6" spans="1:7" ht="37.5" x14ac:dyDescent="0.35">
      <c r="A6" s="248">
        <v>1.1000000000000001</v>
      </c>
      <c r="B6" s="249" t="s">
        <v>263</v>
      </c>
      <c r="C6" s="250">
        <v>1.9579</v>
      </c>
      <c r="D6" s="251">
        <v>0.4</v>
      </c>
      <c r="E6" s="252">
        <v>6000000</v>
      </c>
      <c r="F6" s="253">
        <v>4</v>
      </c>
      <c r="G6" s="254">
        <f>+E6*C6*D6*F6</f>
        <v>18795840</v>
      </c>
    </row>
    <row r="7" spans="1:7" ht="37.5" x14ac:dyDescent="0.35">
      <c r="A7" s="248">
        <v>1.2</v>
      </c>
      <c r="B7" s="249" t="s">
        <v>264</v>
      </c>
      <c r="C7" s="250">
        <v>1.9579</v>
      </c>
      <c r="D7" s="251">
        <v>1</v>
      </c>
      <c r="E7" s="252">
        <v>3500000</v>
      </c>
      <c r="F7" s="253">
        <v>4</v>
      </c>
      <c r="G7" s="254">
        <f>+C7*D7*E7*F7</f>
        <v>27410600</v>
      </c>
    </row>
    <row r="8" spans="1:7" ht="14.45" x14ac:dyDescent="0.35">
      <c r="A8" s="248">
        <v>1.3</v>
      </c>
      <c r="B8" s="249" t="s">
        <v>265</v>
      </c>
      <c r="C8" s="250">
        <v>1.9579</v>
      </c>
      <c r="D8" s="251">
        <v>1</v>
      </c>
      <c r="E8" s="252">
        <v>3000000</v>
      </c>
      <c r="F8" s="253">
        <v>4</v>
      </c>
      <c r="G8" s="254">
        <f>+C8*D8*E8*F8</f>
        <v>23494800</v>
      </c>
    </row>
    <row r="9" spans="1:7" ht="14.45" x14ac:dyDescent="0.35">
      <c r="A9" s="248">
        <v>1.4</v>
      </c>
      <c r="B9" s="249" t="s">
        <v>266</v>
      </c>
      <c r="C9" s="250">
        <v>1.9579</v>
      </c>
      <c r="D9" s="251">
        <v>1</v>
      </c>
      <c r="E9" s="252">
        <v>1400000</v>
      </c>
      <c r="F9" s="253">
        <v>4</v>
      </c>
      <c r="G9" s="254">
        <f>+C9*D9*E9*F9</f>
        <v>10964240</v>
      </c>
    </row>
    <row r="10" spans="1:7" ht="39" x14ac:dyDescent="0.35">
      <c r="A10" s="255">
        <v>2</v>
      </c>
      <c r="B10" s="256" t="s">
        <v>267</v>
      </c>
      <c r="C10" s="257"/>
      <c r="D10" s="258" t="s">
        <v>268</v>
      </c>
      <c r="E10" s="259" t="s">
        <v>269</v>
      </c>
      <c r="F10" s="258" t="s">
        <v>270</v>
      </c>
      <c r="G10" s="260">
        <f>+G11+G12+G13+G14</f>
        <v>13498323.984414265</v>
      </c>
    </row>
    <row r="11" spans="1:7" ht="26.45" customHeight="1" x14ac:dyDescent="0.35">
      <c r="A11" s="248">
        <v>2.1</v>
      </c>
      <c r="B11" s="346" t="s">
        <v>271</v>
      </c>
      <c r="C11" s="347"/>
      <c r="D11" s="261">
        <v>1</v>
      </c>
      <c r="E11" s="262">
        <v>1200000</v>
      </c>
      <c r="F11" s="253">
        <v>4</v>
      </c>
      <c r="G11" s="254">
        <f>+D11*E11*F11</f>
        <v>4800000</v>
      </c>
    </row>
    <row r="12" spans="1:7" ht="21.6" customHeight="1" x14ac:dyDescent="0.35">
      <c r="A12" s="248">
        <v>2.2000000000000002</v>
      </c>
      <c r="B12" s="346" t="s">
        <v>272</v>
      </c>
      <c r="C12" s="347"/>
      <c r="D12" s="263">
        <v>1</v>
      </c>
      <c r="E12" s="264">
        <v>1527687.2368730158</v>
      </c>
      <c r="F12" s="253">
        <v>1</v>
      </c>
      <c r="G12" s="254">
        <f>+D12*E12*F12</f>
        <v>1527687.2368730158</v>
      </c>
    </row>
    <row r="13" spans="1:7" ht="14.45" x14ac:dyDescent="0.35">
      <c r="A13" s="248">
        <v>2.2999999999999998</v>
      </c>
      <c r="B13" s="346" t="s">
        <v>273</v>
      </c>
      <c r="C13" s="347"/>
      <c r="D13" s="263">
        <v>1</v>
      </c>
      <c r="E13" s="264">
        <v>3170636.7475412479</v>
      </c>
      <c r="F13" s="253">
        <v>1</v>
      </c>
      <c r="G13" s="254">
        <f>+D13*E13*F13</f>
        <v>3170636.7475412479</v>
      </c>
    </row>
    <row r="14" spans="1:7" ht="27.95" customHeight="1" x14ac:dyDescent="0.35">
      <c r="A14" s="248">
        <v>2.4</v>
      </c>
      <c r="B14" s="346" t="s">
        <v>274</v>
      </c>
      <c r="C14" s="347"/>
      <c r="D14" s="263">
        <v>1</v>
      </c>
      <c r="E14" s="264">
        <v>1000000</v>
      </c>
      <c r="F14" s="253">
        <v>4</v>
      </c>
      <c r="G14" s="254">
        <f>+D14*E14*F14</f>
        <v>4000000</v>
      </c>
    </row>
    <row r="15" spans="1:7" x14ac:dyDescent="0.25">
      <c r="A15" s="255">
        <v>3</v>
      </c>
      <c r="B15" s="265" t="s">
        <v>275</v>
      </c>
      <c r="C15" s="266" t="s">
        <v>276</v>
      </c>
      <c r="D15" s="267"/>
      <c r="E15" s="348" t="s">
        <v>277</v>
      </c>
      <c r="F15" s="349"/>
      <c r="G15" s="268">
        <f>+G16+G17+G18+G19</f>
        <v>4450581.0162000004</v>
      </c>
    </row>
    <row r="16" spans="1:7" ht="33.950000000000003" customHeight="1" x14ac:dyDescent="0.25">
      <c r="A16" s="248">
        <v>3.1</v>
      </c>
      <c r="B16" s="269" t="s">
        <v>278</v>
      </c>
      <c r="C16" s="270">
        <v>674330457</v>
      </c>
      <c r="D16" s="271">
        <v>3.0000000000000001E-3</v>
      </c>
      <c r="E16" s="342">
        <v>0.1</v>
      </c>
      <c r="F16" s="343"/>
      <c r="G16" s="270">
        <f>+C16*D16*E16</f>
        <v>202299.13710000002</v>
      </c>
    </row>
    <row r="17" spans="1:7" ht="33" customHeight="1" x14ac:dyDescent="0.25">
      <c r="A17" s="248">
        <v>3.2</v>
      </c>
      <c r="B17" s="269" t="s">
        <v>279</v>
      </c>
      <c r="C17" s="270">
        <v>674330457</v>
      </c>
      <c r="D17" s="271">
        <v>3.0000000000000001E-3</v>
      </c>
      <c r="E17" s="342">
        <v>0.2</v>
      </c>
      <c r="F17" s="343"/>
      <c r="G17" s="270">
        <f>+C17*D17*E17</f>
        <v>404598.27420000004</v>
      </c>
    </row>
    <row r="18" spans="1:7" ht="25.5" customHeight="1" x14ac:dyDescent="0.25">
      <c r="A18" s="248">
        <v>3.3</v>
      </c>
      <c r="B18" s="269" t="s">
        <v>280</v>
      </c>
      <c r="C18" s="270">
        <v>674330457</v>
      </c>
      <c r="D18" s="271">
        <v>5.0000000000000001E-3</v>
      </c>
      <c r="E18" s="342">
        <v>0.1</v>
      </c>
      <c r="F18" s="343"/>
      <c r="G18" s="270">
        <f>+C18*D18*E18</f>
        <v>337165.22850000003</v>
      </c>
    </row>
    <row r="19" spans="1:7" ht="20.45" customHeight="1" x14ac:dyDescent="0.25">
      <c r="A19" s="248">
        <v>3.4</v>
      </c>
      <c r="B19" s="269" t="s">
        <v>281</v>
      </c>
      <c r="C19" s="270">
        <v>674330457</v>
      </c>
      <c r="D19" s="271">
        <v>5.1999999999999998E-3</v>
      </c>
      <c r="E19" s="342">
        <v>1</v>
      </c>
      <c r="F19" s="343"/>
      <c r="G19" s="270">
        <f>+C19*D19*E19</f>
        <v>3506518.3764</v>
      </c>
    </row>
    <row r="20" spans="1:7" ht="26.1" x14ac:dyDescent="0.35">
      <c r="A20" s="272" t="s">
        <v>282</v>
      </c>
      <c r="B20" s="273" t="s">
        <v>283</v>
      </c>
      <c r="C20" s="273"/>
      <c r="D20" s="273"/>
      <c r="E20" s="274">
        <f>+G20/G3</f>
        <v>0.22999999894582604</v>
      </c>
      <c r="F20" s="275"/>
      <c r="G20" s="276">
        <f>+G15+G5+G10</f>
        <v>98614385.000614271</v>
      </c>
    </row>
    <row r="21" spans="1:7" ht="26.1" x14ac:dyDescent="0.35">
      <c r="A21" s="272" t="s">
        <v>284</v>
      </c>
      <c r="B21" s="273" t="s">
        <v>285</v>
      </c>
      <c r="C21" s="273"/>
      <c r="D21" s="273"/>
      <c r="E21" s="277">
        <v>0.02</v>
      </c>
      <c r="F21" s="278"/>
      <c r="G21" s="276">
        <f>G3*E21</f>
        <v>8575163.9524000008</v>
      </c>
    </row>
    <row r="22" spans="1:7" ht="26.1" x14ac:dyDescent="0.35">
      <c r="A22" s="272" t="s">
        <v>286</v>
      </c>
      <c r="B22" s="273" t="s">
        <v>287</v>
      </c>
      <c r="C22" s="273"/>
      <c r="D22" s="273"/>
      <c r="E22" s="277">
        <v>0.05</v>
      </c>
      <c r="F22" s="278"/>
      <c r="G22" s="276">
        <f>G3*E22</f>
        <v>21437909.881000001</v>
      </c>
    </row>
    <row r="23" spans="1:7" thickBot="1" x14ac:dyDescent="0.4">
      <c r="A23" s="344" t="s">
        <v>9</v>
      </c>
      <c r="B23" s="345"/>
      <c r="C23" s="345"/>
      <c r="D23" s="345"/>
      <c r="E23" s="279">
        <f>E20+E21+E22</f>
        <v>0.29999999894582602</v>
      </c>
      <c r="F23" s="280"/>
      <c r="G23" s="281">
        <f>SUM(G20:G22)</f>
        <v>128627458.83401427</v>
      </c>
    </row>
    <row r="24" spans="1:7" ht="30" customHeight="1" thickBot="1" x14ac:dyDescent="0.4">
      <c r="A24" s="350" t="s">
        <v>289</v>
      </c>
      <c r="B24" s="351"/>
      <c r="C24" s="351"/>
      <c r="D24" s="351"/>
      <c r="E24" s="351"/>
      <c r="F24" s="351"/>
      <c r="G24" s="352"/>
    </row>
    <row r="25" spans="1:7" thickBot="1" x14ac:dyDescent="0.4">
      <c r="A25" s="353"/>
      <c r="B25" s="354"/>
      <c r="C25" s="354"/>
      <c r="D25" s="354"/>
      <c r="E25" s="354"/>
      <c r="F25" s="354"/>
      <c r="G25" s="355"/>
    </row>
    <row r="26" spans="1:7" thickBot="1" x14ac:dyDescent="0.4">
      <c r="A26" s="356" t="s">
        <v>255</v>
      </c>
      <c r="B26" s="357"/>
      <c r="C26" s="357"/>
      <c r="D26" s="357"/>
      <c r="E26" s="357"/>
      <c r="F26" s="237"/>
      <c r="G26" s="238">
        <f>427205428.74</f>
        <v>427205428.74000001</v>
      </c>
    </row>
    <row r="27" spans="1:7" ht="26.1" x14ac:dyDescent="0.35">
      <c r="A27" s="239" t="s">
        <v>115</v>
      </c>
      <c r="B27" s="240" t="s">
        <v>256</v>
      </c>
      <c r="C27" s="240" t="s">
        <v>257</v>
      </c>
      <c r="D27" s="240" t="s">
        <v>258</v>
      </c>
      <c r="E27" s="241" t="s">
        <v>259</v>
      </c>
      <c r="F27" s="241" t="s">
        <v>260</v>
      </c>
      <c r="G27" s="242" t="s">
        <v>261</v>
      </c>
    </row>
    <row r="28" spans="1:7" ht="27.6" customHeight="1" x14ac:dyDescent="0.35">
      <c r="A28" s="243">
        <v>1</v>
      </c>
      <c r="B28" s="244" t="s">
        <v>262</v>
      </c>
      <c r="C28" s="245"/>
      <c r="D28" s="245"/>
      <c r="E28" s="245"/>
      <c r="F28" s="246"/>
      <c r="G28" s="247">
        <f>+G29+G30+G31+G32</f>
        <v>81057060</v>
      </c>
    </row>
    <row r="29" spans="1:7" ht="37.5" x14ac:dyDescent="0.35">
      <c r="A29" s="248">
        <v>1.1000000000000001</v>
      </c>
      <c r="B29" s="249" t="s">
        <v>263</v>
      </c>
      <c r="C29" s="250">
        <v>1.9579</v>
      </c>
      <c r="D29" s="251">
        <v>0.25</v>
      </c>
      <c r="E29" s="252">
        <v>6600000</v>
      </c>
      <c r="F29" s="253">
        <v>4</v>
      </c>
      <c r="G29" s="254">
        <f>+E29*C29*D29*F29</f>
        <v>12922140</v>
      </c>
    </row>
    <row r="30" spans="1:7" ht="37.5" x14ac:dyDescent="0.35">
      <c r="A30" s="248">
        <v>1.2</v>
      </c>
      <c r="B30" s="249" t="s">
        <v>264</v>
      </c>
      <c r="C30" s="250">
        <v>1.9579</v>
      </c>
      <c r="D30" s="251">
        <v>1</v>
      </c>
      <c r="E30" s="252">
        <v>4000000</v>
      </c>
      <c r="F30" s="253">
        <v>4</v>
      </c>
      <c r="G30" s="254">
        <f>+C30*D30*E30*F30</f>
        <v>31326400</v>
      </c>
    </row>
    <row r="31" spans="1:7" ht="14.45" x14ac:dyDescent="0.35">
      <c r="A31" s="248">
        <v>1.3</v>
      </c>
      <c r="B31" s="249" t="s">
        <v>265</v>
      </c>
      <c r="C31" s="250">
        <v>1.9579</v>
      </c>
      <c r="D31" s="251">
        <v>1</v>
      </c>
      <c r="E31" s="252">
        <v>3000000</v>
      </c>
      <c r="F31" s="253">
        <v>4</v>
      </c>
      <c r="G31" s="254">
        <f>+C31*D31*E31*F31</f>
        <v>23494800</v>
      </c>
    </row>
    <row r="32" spans="1:7" ht="14.45" x14ac:dyDescent="0.35">
      <c r="A32" s="248">
        <v>1.4</v>
      </c>
      <c r="B32" s="249" t="s">
        <v>266</v>
      </c>
      <c r="C32" s="250">
        <v>1.9579</v>
      </c>
      <c r="D32" s="251">
        <v>1</v>
      </c>
      <c r="E32" s="252">
        <v>1700000</v>
      </c>
      <c r="F32" s="253">
        <v>4</v>
      </c>
      <c r="G32" s="254">
        <f>+C32*D32*E32*F32</f>
        <v>13313720</v>
      </c>
    </row>
    <row r="33" spans="1:7" ht="39" x14ac:dyDescent="0.35">
      <c r="A33" s="255">
        <v>2</v>
      </c>
      <c r="B33" s="256" t="s">
        <v>267</v>
      </c>
      <c r="C33" s="257"/>
      <c r="D33" s="258" t="s">
        <v>268</v>
      </c>
      <c r="E33" s="259" t="s">
        <v>269</v>
      </c>
      <c r="F33" s="258" t="s">
        <v>270</v>
      </c>
      <c r="G33" s="260">
        <f>+G34+G35+G36+G37</f>
        <v>12717421.041386053</v>
      </c>
    </row>
    <row r="34" spans="1:7" ht="14.45" x14ac:dyDescent="0.35">
      <c r="A34" s="248">
        <v>2.1</v>
      </c>
      <c r="B34" s="346" t="s">
        <v>271</v>
      </c>
      <c r="C34" s="347"/>
      <c r="D34" s="261">
        <v>1</v>
      </c>
      <c r="E34" s="262">
        <v>1000000</v>
      </c>
      <c r="F34" s="253">
        <v>4</v>
      </c>
      <c r="G34" s="254">
        <f>+D34*E34*F34</f>
        <v>4000000</v>
      </c>
    </row>
    <row r="35" spans="1:7" ht="14.45" x14ac:dyDescent="0.35">
      <c r="A35" s="248">
        <v>2.2000000000000002</v>
      </c>
      <c r="B35" s="346" t="s">
        <v>272</v>
      </c>
      <c r="C35" s="347"/>
      <c r="D35" s="263">
        <v>1</v>
      </c>
      <c r="E35" s="264">
        <v>1517421.041386053</v>
      </c>
      <c r="F35" s="253">
        <v>1</v>
      </c>
      <c r="G35" s="254">
        <f>+D35*E35*F35</f>
        <v>1517421.041386053</v>
      </c>
    </row>
    <row r="36" spans="1:7" ht="14.45" x14ac:dyDescent="0.35">
      <c r="A36" s="248">
        <v>2.2999999999999998</v>
      </c>
      <c r="B36" s="346" t="s">
        <v>273</v>
      </c>
      <c r="C36" s="347"/>
      <c r="D36" s="263">
        <v>1</v>
      </c>
      <c r="E36" s="264">
        <v>3200000</v>
      </c>
      <c r="F36" s="253">
        <v>1</v>
      </c>
      <c r="G36" s="254">
        <f>+D36*E36*F36</f>
        <v>3200000</v>
      </c>
    </row>
    <row r="37" spans="1:7" ht="14.45" x14ac:dyDescent="0.35">
      <c r="A37" s="248">
        <v>2.4</v>
      </c>
      <c r="B37" s="346" t="s">
        <v>274</v>
      </c>
      <c r="C37" s="347"/>
      <c r="D37" s="263">
        <v>1</v>
      </c>
      <c r="E37" s="264">
        <v>1000000</v>
      </c>
      <c r="F37" s="253">
        <v>4</v>
      </c>
      <c r="G37" s="254">
        <f>+D37*E37*F37</f>
        <v>4000000</v>
      </c>
    </row>
    <row r="38" spans="1:7" x14ac:dyDescent="0.25">
      <c r="A38" s="255">
        <v>3</v>
      </c>
      <c r="B38" s="265" t="s">
        <v>275</v>
      </c>
      <c r="C38" s="266" t="s">
        <v>276</v>
      </c>
      <c r="D38" s="267"/>
      <c r="E38" s="348" t="s">
        <v>277</v>
      </c>
      <c r="F38" s="349"/>
      <c r="G38" s="268">
        <f>+G39+G40+G41+G42</f>
        <v>4482767.5662000002</v>
      </c>
    </row>
    <row r="39" spans="1:7" ht="36" x14ac:dyDescent="0.25">
      <c r="A39" s="248">
        <v>3.1</v>
      </c>
      <c r="B39" s="269" t="s">
        <v>278</v>
      </c>
      <c r="C39" s="270">
        <f>679207207</f>
        <v>679207207</v>
      </c>
      <c r="D39" s="271">
        <v>3.0000000000000001E-3</v>
      </c>
      <c r="E39" s="342">
        <v>0.1</v>
      </c>
      <c r="F39" s="343"/>
      <c r="G39" s="270">
        <f>+C39*D39*E39</f>
        <v>203762.16210000002</v>
      </c>
    </row>
    <row r="40" spans="1:7" ht="36" x14ac:dyDescent="0.25">
      <c r="A40" s="248">
        <v>3.2</v>
      </c>
      <c r="B40" s="269" t="s">
        <v>279</v>
      </c>
      <c r="C40" s="270">
        <f t="shared" ref="C40:C42" si="0">679207207</f>
        <v>679207207</v>
      </c>
      <c r="D40" s="271">
        <v>3.0000000000000001E-3</v>
      </c>
      <c r="E40" s="342">
        <v>0.2</v>
      </c>
      <c r="F40" s="343"/>
      <c r="G40" s="270">
        <f>+C40*D40*E40</f>
        <v>407524.32420000003</v>
      </c>
    </row>
    <row r="41" spans="1:7" ht="36" x14ac:dyDescent="0.25">
      <c r="A41" s="248">
        <v>3.3</v>
      </c>
      <c r="B41" s="269" t="s">
        <v>280</v>
      </c>
      <c r="C41" s="270">
        <f t="shared" si="0"/>
        <v>679207207</v>
      </c>
      <c r="D41" s="271">
        <v>5.0000000000000001E-3</v>
      </c>
      <c r="E41" s="342">
        <v>0.1</v>
      </c>
      <c r="F41" s="343"/>
      <c r="G41" s="270">
        <f>+C41*D41*E41</f>
        <v>339603.60350000003</v>
      </c>
    </row>
    <row r="42" spans="1:7" ht="24" x14ac:dyDescent="0.25">
      <c r="A42" s="248">
        <v>3.4</v>
      </c>
      <c r="B42" s="269" t="s">
        <v>281</v>
      </c>
      <c r="C42" s="270">
        <f t="shared" si="0"/>
        <v>679207207</v>
      </c>
      <c r="D42" s="271">
        <v>5.1999999999999998E-3</v>
      </c>
      <c r="E42" s="342">
        <v>1</v>
      </c>
      <c r="F42" s="343"/>
      <c r="G42" s="270">
        <f>+C42*D42*E42</f>
        <v>3531877.4764</v>
      </c>
    </row>
    <row r="43" spans="1:7" ht="14.45" x14ac:dyDescent="0.35">
      <c r="A43" s="272" t="s">
        <v>282</v>
      </c>
      <c r="B43" s="273" t="s">
        <v>283</v>
      </c>
      <c r="C43" s="273"/>
      <c r="D43" s="273"/>
      <c r="E43" s="274">
        <v>0.23</v>
      </c>
      <c r="F43" s="275"/>
      <c r="G43" s="276">
        <f>+G38+G28+G33</f>
        <v>98257248.607586056</v>
      </c>
    </row>
    <row r="44" spans="1:7" ht="14.45" x14ac:dyDescent="0.35">
      <c r="A44" s="272" t="s">
        <v>284</v>
      </c>
      <c r="B44" s="273" t="s">
        <v>285</v>
      </c>
      <c r="C44" s="273"/>
      <c r="D44" s="273"/>
      <c r="E44" s="277">
        <v>0.02</v>
      </c>
      <c r="F44" s="278"/>
      <c r="G44" s="276">
        <f>G26*E44</f>
        <v>8544108.5747999996</v>
      </c>
    </row>
    <row r="45" spans="1:7" ht="26.1" x14ac:dyDescent="0.35">
      <c r="A45" s="272" t="s">
        <v>286</v>
      </c>
      <c r="B45" s="273" t="s">
        <v>287</v>
      </c>
      <c r="C45" s="273"/>
      <c r="D45" s="273"/>
      <c r="E45" s="277">
        <v>0.05</v>
      </c>
      <c r="F45" s="278"/>
      <c r="G45" s="276">
        <f>G26*E45</f>
        <v>21360271.437000003</v>
      </c>
    </row>
    <row r="46" spans="1:7" thickBot="1" x14ac:dyDescent="0.4">
      <c r="A46" s="344" t="s">
        <v>9</v>
      </c>
      <c r="B46" s="345"/>
      <c r="C46" s="345"/>
      <c r="D46" s="345"/>
      <c r="E46" s="279">
        <f>E43+E44+E45</f>
        <v>0.3</v>
      </c>
      <c r="F46" s="280"/>
      <c r="G46" s="281">
        <f>SUM(G43:G45)</f>
        <v>128161628.61938606</v>
      </c>
    </row>
    <row r="47" spans="1:7" thickBot="1" x14ac:dyDescent="0.4">
      <c r="A47" s="350" t="s">
        <v>288</v>
      </c>
      <c r="B47" s="351"/>
      <c r="C47" s="351"/>
      <c r="D47" s="351"/>
      <c r="E47" s="351"/>
      <c r="F47" s="351"/>
      <c r="G47" s="352"/>
    </row>
    <row r="48" spans="1:7" thickBot="1" x14ac:dyDescent="0.4">
      <c r="A48" s="353"/>
      <c r="B48" s="354"/>
      <c r="C48" s="354"/>
      <c r="D48" s="354"/>
      <c r="E48" s="354"/>
      <c r="F48" s="354"/>
      <c r="G48" s="355"/>
    </row>
    <row r="49" spans="1:7" thickBot="1" x14ac:dyDescent="0.4">
      <c r="A49" s="356" t="s">
        <v>255</v>
      </c>
      <c r="B49" s="357"/>
      <c r="C49" s="357"/>
      <c r="D49" s="357"/>
      <c r="E49" s="357"/>
      <c r="F49" s="237"/>
      <c r="G49" s="238">
        <f>515222091.68</f>
        <v>515222091.68000001</v>
      </c>
    </row>
    <row r="50" spans="1:7" ht="26.1" x14ac:dyDescent="0.35">
      <c r="A50" s="239" t="s">
        <v>115</v>
      </c>
      <c r="B50" s="240" t="s">
        <v>256</v>
      </c>
      <c r="C50" s="240" t="s">
        <v>257</v>
      </c>
      <c r="D50" s="240" t="s">
        <v>258</v>
      </c>
      <c r="E50" s="241" t="s">
        <v>259</v>
      </c>
      <c r="F50" s="241" t="s">
        <v>260</v>
      </c>
      <c r="G50" s="242" t="s">
        <v>261</v>
      </c>
    </row>
    <row r="51" spans="1:7" ht="51.95" x14ac:dyDescent="0.35">
      <c r="A51" s="243">
        <v>1</v>
      </c>
      <c r="B51" s="244" t="s">
        <v>262</v>
      </c>
      <c r="C51" s="245"/>
      <c r="D51" s="245"/>
      <c r="E51" s="245"/>
      <c r="F51" s="246"/>
      <c r="G51" s="247">
        <f>+G52+G53+G54+G55</f>
        <v>101810800</v>
      </c>
    </row>
    <row r="52" spans="1:7" ht="37.5" x14ac:dyDescent="0.35">
      <c r="A52" s="248">
        <v>1.1000000000000001</v>
      </c>
      <c r="B52" s="249" t="s">
        <v>263</v>
      </c>
      <c r="C52" s="250">
        <v>1.9579</v>
      </c>
      <c r="D52" s="251">
        <v>0.5</v>
      </c>
      <c r="E52" s="282">
        <v>7000000</v>
      </c>
      <c r="F52" s="253">
        <v>4</v>
      </c>
      <c r="G52" s="283">
        <f>+E52*C52*D52*F52</f>
        <v>27410600</v>
      </c>
    </row>
    <row r="53" spans="1:7" ht="37.5" x14ac:dyDescent="0.35">
      <c r="A53" s="248">
        <v>1.2</v>
      </c>
      <c r="B53" s="249" t="s">
        <v>264</v>
      </c>
      <c r="C53" s="250">
        <v>1.9579</v>
      </c>
      <c r="D53" s="251">
        <v>1</v>
      </c>
      <c r="E53" s="282">
        <v>4500000</v>
      </c>
      <c r="F53" s="253">
        <v>4</v>
      </c>
      <c r="G53" s="283">
        <f>+C53*D53*E53*F53</f>
        <v>35242200</v>
      </c>
    </row>
    <row r="54" spans="1:7" ht="14.45" x14ac:dyDescent="0.35">
      <c r="A54" s="248">
        <v>1.3</v>
      </c>
      <c r="B54" s="249" t="s">
        <v>265</v>
      </c>
      <c r="C54" s="250">
        <v>1.9579</v>
      </c>
      <c r="D54" s="251">
        <v>1</v>
      </c>
      <c r="E54" s="282">
        <v>3500000</v>
      </c>
      <c r="F54" s="253">
        <v>4</v>
      </c>
      <c r="G54" s="283">
        <f>+C54*D54*E54*F54</f>
        <v>27410600</v>
      </c>
    </row>
    <row r="55" spans="1:7" ht="14.45" x14ac:dyDescent="0.35">
      <c r="A55" s="248">
        <v>1.4</v>
      </c>
      <c r="B55" s="249" t="s">
        <v>266</v>
      </c>
      <c r="C55" s="250">
        <v>1.9579</v>
      </c>
      <c r="D55" s="251">
        <v>1</v>
      </c>
      <c r="E55" s="282">
        <v>1500000</v>
      </c>
      <c r="F55" s="253">
        <v>4</v>
      </c>
      <c r="G55" s="283">
        <f>+C55*D55*E55*F55</f>
        <v>11747400</v>
      </c>
    </row>
    <row r="56" spans="1:7" ht="39" x14ac:dyDescent="0.35">
      <c r="A56" s="255">
        <v>2</v>
      </c>
      <c r="B56" s="256" t="s">
        <v>267</v>
      </c>
      <c r="C56" s="257"/>
      <c r="D56" s="258" t="s">
        <v>268</v>
      </c>
      <c r="E56" s="259" t="s">
        <v>269</v>
      </c>
      <c r="F56" s="258" t="s">
        <v>270</v>
      </c>
      <c r="G56" s="284">
        <f>+G57+G58+G59+G60</f>
        <v>10700000</v>
      </c>
    </row>
    <row r="57" spans="1:7" ht="14.45" x14ac:dyDescent="0.35">
      <c r="A57" s="248">
        <v>2.1</v>
      </c>
      <c r="B57" s="346" t="s">
        <v>271</v>
      </c>
      <c r="C57" s="347"/>
      <c r="D57" s="261">
        <v>1</v>
      </c>
      <c r="E57" s="285">
        <v>400000</v>
      </c>
      <c r="F57" s="253">
        <v>4</v>
      </c>
      <c r="G57" s="283">
        <f>+D57*E57*F57</f>
        <v>1600000</v>
      </c>
    </row>
    <row r="58" spans="1:7" ht="14.45" x14ac:dyDescent="0.35">
      <c r="A58" s="248">
        <v>2.2000000000000002</v>
      </c>
      <c r="B58" s="346" t="s">
        <v>272</v>
      </c>
      <c r="C58" s="347"/>
      <c r="D58" s="263">
        <v>1</v>
      </c>
      <c r="E58" s="286">
        <v>1500000</v>
      </c>
      <c r="F58" s="253">
        <v>1</v>
      </c>
      <c r="G58" s="283">
        <f t="shared" ref="G58:G60" si="1">+D58*E58*F58</f>
        <v>1500000</v>
      </c>
    </row>
    <row r="59" spans="1:7" ht="14.45" x14ac:dyDescent="0.35">
      <c r="A59" s="248">
        <v>2.2999999999999998</v>
      </c>
      <c r="B59" s="346" t="s">
        <v>273</v>
      </c>
      <c r="C59" s="347"/>
      <c r="D59" s="263">
        <v>1</v>
      </c>
      <c r="E59" s="286">
        <v>4000000</v>
      </c>
      <c r="F59" s="253">
        <v>1</v>
      </c>
      <c r="G59" s="283">
        <f t="shared" si="1"/>
        <v>4000000</v>
      </c>
    </row>
    <row r="60" spans="1:7" ht="14.45" x14ac:dyDescent="0.35">
      <c r="A60" s="248">
        <v>2.4</v>
      </c>
      <c r="B60" s="346" t="s">
        <v>274</v>
      </c>
      <c r="C60" s="347"/>
      <c r="D60" s="263">
        <v>1</v>
      </c>
      <c r="E60" s="286">
        <v>900000</v>
      </c>
      <c r="F60" s="253">
        <v>4</v>
      </c>
      <c r="G60" s="283">
        <f t="shared" si="1"/>
        <v>3600000</v>
      </c>
    </row>
    <row r="61" spans="1:7" x14ac:dyDescent="0.25">
      <c r="A61" s="255">
        <v>3</v>
      </c>
      <c r="B61" s="265" t="s">
        <v>275</v>
      </c>
      <c r="C61" s="266" t="s">
        <v>276</v>
      </c>
      <c r="D61" s="267"/>
      <c r="E61" s="348" t="s">
        <v>277</v>
      </c>
      <c r="F61" s="349"/>
      <c r="G61" s="287">
        <f>+G62+G63+G64+G65</f>
        <v>4410217.8991860002</v>
      </c>
    </row>
    <row r="62" spans="1:7" ht="36" x14ac:dyDescent="0.25">
      <c r="A62" s="248">
        <v>3.1</v>
      </c>
      <c r="B62" s="269" t="s">
        <v>278</v>
      </c>
      <c r="C62" s="288">
        <f>668214833.21</f>
        <v>668214833.21000004</v>
      </c>
      <c r="D62" s="271">
        <v>3.0000000000000001E-3</v>
      </c>
      <c r="E62" s="342">
        <v>0.1</v>
      </c>
      <c r="F62" s="343"/>
      <c r="G62" s="288">
        <f>+C62*D62*E62</f>
        <v>200464.44996300002</v>
      </c>
    </row>
    <row r="63" spans="1:7" ht="36" x14ac:dyDescent="0.25">
      <c r="A63" s="248">
        <v>3.2</v>
      </c>
      <c r="B63" s="269" t="s">
        <v>279</v>
      </c>
      <c r="C63" s="288">
        <f t="shared" ref="C63:C65" si="2">668214833.21</f>
        <v>668214833.21000004</v>
      </c>
      <c r="D63" s="271">
        <v>3.0000000000000001E-3</v>
      </c>
      <c r="E63" s="342">
        <v>0.2</v>
      </c>
      <c r="F63" s="343"/>
      <c r="G63" s="288">
        <f>+C63*D63*E63</f>
        <v>400928.89992600004</v>
      </c>
    </row>
    <row r="64" spans="1:7" ht="36" x14ac:dyDescent="0.25">
      <c r="A64" s="248">
        <v>3.3</v>
      </c>
      <c r="B64" s="269" t="s">
        <v>280</v>
      </c>
      <c r="C64" s="288">
        <f t="shared" si="2"/>
        <v>668214833.21000004</v>
      </c>
      <c r="D64" s="271">
        <v>5.0000000000000001E-3</v>
      </c>
      <c r="E64" s="342">
        <v>0.1</v>
      </c>
      <c r="F64" s="343"/>
      <c r="G64" s="288">
        <f>+C64*D64*E64</f>
        <v>334107.41660500003</v>
      </c>
    </row>
    <row r="65" spans="1:7" ht="24" x14ac:dyDescent="0.25">
      <c r="A65" s="248">
        <v>3.4</v>
      </c>
      <c r="B65" s="269" t="s">
        <v>281</v>
      </c>
      <c r="C65" s="288">
        <f t="shared" si="2"/>
        <v>668214833.21000004</v>
      </c>
      <c r="D65" s="271">
        <v>5.1999999999999998E-3</v>
      </c>
      <c r="E65" s="342">
        <v>1</v>
      </c>
      <c r="F65" s="343"/>
      <c r="G65" s="288">
        <f>+C65*D65*E65</f>
        <v>3474717.1326919999</v>
      </c>
    </row>
    <row r="66" spans="1:7" ht="26.1" x14ac:dyDescent="0.35">
      <c r="A66" s="272" t="s">
        <v>282</v>
      </c>
      <c r="B66" s="273" t="s">
        <v>283</v>
      </c>
      <c r="C66" s="273"/>
      <c r="D66" s="273"/>
      <c r="E66" s="274">
        <f>+G66/G49</f>
        <v>0.22693323866982909</v>
      </c>
      <c r="F66" s="275"/>
      <c r="G66" s="289">
        <f>+G61+G51+G56</f>
        <v>116921017.899186</v>
      </c>
    </row>
    <row r="67" spans="1:7" ht="26.1" x14ac:dyDescent="0.35">
      <c r="A67" s="272" t="s">
        <v>284</v>
      </c>
      <c r="B67" s="273" t="s">
        <v>285</v>
      </c>
      <c r="C67" s="273"/>
      <c r="D67" s="273"/>
      <c r="E67" s="277">
        <v>0.02</v>
      </c>
      <c r="F67" s="278"/>
      <c r="G67" s="289">
        <f>G49*E67</f>
        <v>10304441.8336</v>
      </c>
    </row>
    <row r="68" spans="1:7" ht="26.1" x14ac:dyDescent="0.35">
      <c r="A68" s="272" t="s">
        <v>286</v>
      </c>
      <c r="B68" s="273" t="s">
        <v>287</v>
      </c>
      <c r="C68" s="273"/>
      <c r="D68" s="273"/>
      <c r="E68" s="277">
        <v>0.05</v>
      </c>
      <c r="F68" s="278"/>
      <c r="G68" s="289">
        <f>G49*E68</f>
        <v>25761104.584000003</v>
      </c>
    </row>
    <row r="69" spans="1:7" thickBot="1" x14ac:dyDescent="0.4">
      <c r="A69" s="344" t="s">
        <v>9</v>
      </c>
      <c r="B69" s="345"/>
      <c r="C69" s="345"/>
      <c r="D69" s="345"/>
      <c r="E69" s="279">
        <f>E66+E67+E68</f>
        <v>0.29693323866982907</v>
      </c>
      <c r="F69" s="280"/>
      <c r="G69" s="290">
        <f>SUM(G66:G68)</f>
        <v>152986564.31678599</v>
      </c>
    </row>
  </sheetData>
  <mergeCells count="40">
    <mergeCell ref="A1:G1"/>
    <mergeCell ref="A2:G2"/>
    <mergeCell ref="A3:E3"/>
    <mergeCell ref="B11:C11"/>
    <mergeCell ref="B12:C12"/>
    <mergeCell ref="B34:C34"/>
    <mergeCell ref="B14:C14"/>
    <mergeCell ref="E15:F15"/>
    <mergeCell ref="E16:F16"/>
    <mergeCell ref="E17:F17"/>
    <mergeCell ref="E18:F18"/>
    <mergeCell ref="E19:F19"/>
    <mergeCell ref="A23:D23"/>
    <mergeCell ref="B5:F5"/>
    <mergeCell ref="A24:G24"/>
    <mergeCell ref="A25:G25"/>
    <mergeCell ref="A26:E26"/>
    <mergeCell ref="B13:C13"/>
    <mergeCell ref="A49:E49"/>
    <mergeCell ref="B35:C35"/>
    <mergeCell ref="B36:C36"/>
    <mergeCell ref="B37:C37"/>
    <mergeCell ref="E38:F38"/>
    <mergeCell ref="E39:F39"/>
    <mergeCell ref="E40:F40"/>
    <mergeCell ref="E41:F41"/>
    <mergeCell ref="E42:F42"/>
    <mergeCell ref="A46:D46"/>
    <mergeCell ref="A47:G47"/>
    <mergeCell ref="A48:G48"/>
    <mergeCell ref="E63:F63"/>
    <mergeCell ref="E64:F64"/>
    <mergeCell ref="E65:F65"/>
    <mergeCell ref="A69:D69"/>
    <mergeCell ref="B57:C57"/>
    <mergeCell ref="B58:C58"/>
    <mergeCell ref="B59:C59"/>
    <mergeCell ref="B60:C60"/>
    <mergeCell ref="E61:F61"/>
    <mergeCell ref="E62:F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AIU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2026-08-03T21:02:21Z</dcterms:created>
  <dcterms:modified xsi:type="dcterms:W3CDTF">2026-08-10T21:30:29Z</dcterms:modified>
</cp:coreProperties>
</file>