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1"/>
  <workbookPr defaultThemeVersion="166925"/>
  <mc:AlternateContent xmlns:mc="http://schemas.openxmlformats.org/markup-compatibility/2006">
    <mc:Choice Requires="x15">
      <x15ac:absPath xmlns:x15ac="http://schemas.microsoft.com/office/spreadsheetml/2010/11/ac" url="/Users/apple/Desktop/ESCUELA TECNOLOGICA/PROCESOS/13. PLANTAS ELECTRICAS Y UPS MTTO 2026 - MENOR CUANTIA/3. EDITABLES FINALES /PARA SECOP/"/>
    </mc:Choice>
  </mc:AlternateContent>
  <xr:revisionPtr revIDLastSave="0" documentId="13_ncr:1_{9D31CEC7-0522-1A4A-8F36-5D294E867ED2}" xr6:coauthVersionLast="47" xr6:coauthVersionMax="47" xr10:uidLastSave="{00000000-0000-0000-0000-000000000000}"/>
  <bookViews>
    <workbookView xWindow="0" yWindow="740" windowWidth="29400" windowHeight="18380" xr2:uid="{35A00CBD-CA55-4D68-8D27-4979B2650281}"/>
  </bookViews>
  <sheets>
    <sheet name="Analisis de Precios MTTOS Plant" sheetId="1" r:id="rId1"/>
    <sheet name="Desv Estand - Max y Min" sheetId="3" r:id="rId2"/>
    <sheet name="Resumen"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3" l="1"/>
  <c r="G5" i="3"/>
  <c r="E18" i="2"/>
  <c r="M156" i="1"/>
  <c r="D61" i="3"/>
  <c r="D58" i="3"/>
  <c r="D57" i="3"/>
  <c r="D49" i="3"/>
  <c r="D46" i="3"/>
  <c r="D45" i="3"/>
  <c r="D37" i="3"/>
  <c r="D34" i="3"/>
  <c r="D33" i="3"/>
  <c r="P43" i="1"/>
  <c r="P42" i="1"/>
  <c r="D25" i="3"/>
  <c r="D13" i="3"/>
  <c r="D22" i="3"/>
  <c r="D21" i="3"/>
  <c r="D10" i="3"/>
  <c r="D9" i="3"/>
  <c r="Q42" i="1"/>
  <c r="P134" i="1"/>
  <c r="P124" i="1"/>
  <c r="P113" i="1"/>
  <c r="P111" i="1"/>
  <c r="P109" i="1"/>
  <c r="P105" i="1"/>
  <c r="N134" i="1"/>
  <c r="N124" i="1"/>
  <c r="N113" i="1"/>
  <c r="N111" i="1"/>
  <c r="N105" i="1"/>
  <c r="P52" i="1"/>
  <c r="N52" i="1"/>
  <c r="N42" i="1"/>
  <c r="Q9" i="1"/>
  <c r="Q10" i="1"/>
  <c r="Q11" i="1"/>
  <c r="Q12" i="1"/>
  <c r="Q13" i="1"/>
  <c r="Q14" i="1"/>
  <c r="Q15" i="1"/>
  <c r="Q16" i="1"/>
  <c r="Q17" i="1"/>
  <c r="Q18" i="1"/>
  <c r="Q19" i="1"/>
  <c r="Q20" i="1"/>
  <c r="Q21" i="1"/>
  <c r="Q22" i="1"/>
  <c r="Q23" i="1"/>
  <c r="Q24" i="1"/>
  <c r="Q25" i="1"/>
  <c r="Q26" i="1"/>
  <c r="Q27" i="1"/>
  <c r="Q28" i="1"/>
  <c r="Q29" i="1"/>
  <c r="Q30" i="1"/>
  <c r="Q31" i="1"/>
  <c r="Q32" i="1"/>
  <c r="Q33" i="1"/>
  <c r="Q34" i="1"/>
  <c r="Q35" i="1"/>
  <c r="Q8" i="1"/>
  <c r="O9" i="1"/>
  <c r="O10" i="1"/>
  <c r="O11" i="1"/>
  <c r="O12" i="1"/>
  <c r="O13" i="1"/>
  <c r="O14" i="1"/>
  <c r="O15" i="1"/>
  <c r="O16" i="1"/>
  <c r="O17" i="1"/>
  <c r="O18" i="1"/>
  <c r="O19" i="1"/>
  <c r="O20" i="1"/>
  <c r="O21" i="1"/>
  <c r="O22" i="1"/>
  <c r="O23" i="1"/>
  <c r="O24" i="1"/>
  <c r="O25" i="1"/>
  <c r="O26" i="1"/>
  <c r="O27" i="1"/>
  <c r="O28" i="1"/>
  <c r="O29" i="1"/>
  <c r="O30" i="1"/>
  <c r="O31" i="1"/>
  <c r="O32" i="1"/>
  <c r="O33" i="1"/>
  <c r="O34" i="1"/>
  <c r="O35" i="1"/>
  <c r="O8" i="1"/>
  <c r="L151" i="1"/>
  <c r="K151" i="1"/>
  <c r="L109" i="1"/>
  <c r="L134" i="1"/>
  <c r="L124" i="1"/>
  <c r="L113" i="1"/>
  <c r="L111" i="1"/>
  <c r="L105" i="1"/>
  <c r="L52" i="1"/>
  <c r="J43" i="1"/>
  <c r="J42" i="1"/>
  <c r="M9" i="1"/>
  <c r="M10" i="1"/>
  <c r="M11" i="1"/>
  <c r="M12" i="1"/>
  <c r="M13" i="1"/>
  <c r="M14" i="1"/>
  <c r="M15" i="1"/>
  <c r="M16" i="1"/>
  <c r="M17" i="1"/>
  <c r="M18" i="1"/>
  <c r="M19" i="1"/>
  <c r="M20" i="1"/>
  <c r="M21" i="1"/>
  <c r="M22" i="1"/>
  <c r="M23" i="1"/>
  <c r="M24" i="1"/>
  <c r="M25" i="1"/>
  <c r="M26" i="1"/>
  <c r="M27" i="1"/>
  <c r="M28" i="1"/>
  <c r="M29" i="1"/>
  <c r="M30" i="1"/>
  <c r="M31" i="1"/>
  <c r="M32" i="1"/>
  <c r="M33" i="1"/>
  <c r="M34" i="1"/>
  <c r="M35" i="1"/>
  <c r="M8" i="1"/>
  <c r="E11" i="2"/>
  <c r="I151" i="1"/>
  <c r="I152" i="1" s="1"/>
  <c r="E14" i="2" l="1"/>
  <c r="D64" i="3"/>
  <c r="R10" i="1"/>
  <c r="R11" i="1"/>
  <c r="R9" i="1"/>
  <c r="R124" i="1"/>
  <c r="S124" i="1" s="1"/>
  <c r="R113" i="1"/>
  <c r="S113" i="1" s="1"/>
  <c r="R111" i="1"/>
  <c r="S111" i="1" s="1"/>
  <c r="R109" i="1"/>
  <c r="S109" i="1" s="1"/>
  <c r="R105" i="1"/>
  <c r="S105" i="1" s="1"/>
  <c r="R12" i="1"/>
  <c r="R13" i="1"/>
  <c r="R14" i="1"/>
  <c r="R15" i="1"/>
  <c r="R16" i="1"/>
  <c r="R17" i="1"/>
  <c r="R18" i="1"/>
  <c r="R19" i="1"/>
  <c r="R20" i="1"/>
  <c r="R21" i="1"/>
  <c r="R22" i="1"/>
  <c r="R23" i="1"/>
  <c r="R24" i="1"/>
  <c r="D60" i="3"/>
  <c r="D59" i="3"/>
  <c r="R25" i="1"/>
  <c r="R26" i="1"/>
  <c r="D48" i="3"/>
  <c r="D47" i="3"/>
  <c r="R52" i="1"/>
  <c r="S52" i="1" s="1"/>
  <c r="R27" i="1"/>
  <c r="R28" i="1"/>
  <c r="R29" i="1"/>
  <c r="R30" i="1"/>
  <c r="R31" i="1"/>
  <c r="R32" i="1"/>
  <c r="R33" i="1"/>
  <c r="R34" i="1"/>
  <c r="S9" i="1"/>
  <c r="T9" i="1" s="1"/>
  <c r="S12" i="1"/>
  <c r="T12" i="1" s="1"/>
  <c r="S15" i="1"/>
  <c r="T15" i="1" s="1"/>
  <c r="S18" i="1"/>
  <c r="T18" i="1" s="1"/>
  <c r="S19" i="1"/>
  <c r="T19" i="1" s="1"/>
  <c r="S22" i="1"/>
  <c r="T22" i="1" s="1"/>
  <c r="S24" i="1"/>
  <c r="T24" i="1" s="1"/>
  <c r="S26" i="1"/>
  <c r="T26" i="1" s="1"/>
  <c r="S28" i="1"/>
  <c r="T28" i="1" s="1"/>
  <c r="S29" i="1"/>
  <c r="T29" i="1" s="1"/>
  <c r="S31" i="1"/>
  <c r="T31" i="1" s="1"/>
  <c r="S34" i="1"/>
  <c r="T34" i="1" s="1"/>
  <c r="S8" i="1"/>
  <c r="O42" i="1"/>
  <c r="Q134" i="1"/>
  <c r="Q124" i="1"/>
  <c r="Q113" i="1"/>
  <c r="Q111" i="1"/>
  <c r="Q109" i="1"/>
  <c r="Q105" i="1"/>
  <c r="Q52" i="1"/>
  <c r="R35" i="1"/>
  <c r="R8" i="1"/>
  <c r="S10" i="1"/>
  <c r="T10" i="1" s="1"/>
  <c r="S11" i="1"/>
  <c r="T11" i="1" s="1"/>
  <c r="S13" i="1"/>
  <c r="T13" i="1" s="1"/>
  <c r="S14" i="1"/>
  <c r="T14" i="1" s="1"/>
  <c r="S16" i="1"/>
  <c r="T16" i="1" s="1"/>
  <c r="S17" i="1"/>
  <c r="T17" i="1" s="1"/>
  <c r="S20" i="1"/>
  <c r="T20" i="1" s="1"/>
  <c r="S21" i="1"/>
  <c r="T21" i="1" s="1"/>
  <c r="S23" i="1"/>
  <c r="T23" i="1" s="1"/>
  <c r="S25" i="1"/>
  <c r="T25" i="1" s="1"/>
  <c r="S27" i="1"/>
  <c r="S30" i="1"/>
  <c r="T30" i="1" s="1"/>
  <c r="S32" i="1"/>
  <c r="T32" i="1" s="1"/>
  <c r="S33" i="1"/>
  <c r="T33" i="1" s="1"/>
  <c r="S35" i="1"/>
  <c r="D36" i="3"/>
  <c r="D35" i="3"/>
  <c r="Q43" i="1"/>
  <c r="D23" i="3"/>
  <c r="D24" i="3"/>
  <c r="T35" i="1"/>
  <c r="D12" i="3"/>
  <c r="D11" i="3"/>
  <c r="Q145" i="1"/>
  <c r="Q44" i="1"/>
  <c r="O44" i="1"/>
  <c r="R36" i="1"/>
  <c r="M151" i="1"/>
  <c r="L42" i="1"/>
  <c r="K152" i="1"/>
  <c r="L145" i="1"/>
  <c r="L99" i="1"/>
  <c r="J44" i="1"/>
  <c r="M36" i="1"/>
  <c r="I153" i="1"/>
  <c r="I154" i="1"/>
  <c r="I134" i="1"/>
  <c r="R134" i="1" s="1"/>
  <c r="S134" i="1" s="1"/>
  <c r="S145" i="1" s="1"/>
  <c r="J124" i="1"/>
  <c r="J113" i="1"/>
  <c r="J111" i="1"/>
  <c r="J109" i="1"/>
  <c r="J105" i="1"/>
  <c r="J52" i="1"/>
  <c r="J99" i="1" s="1"/>
  <c r="K9" i="1"/>
  <c r="K10" i="1"/>
  <c r="K11" i="1"/>
  <c r="K12" i="1"/>
  <c r="K13" i="1"/>
  <c r="K14" i="1"/>
  <c r="K15" i="1"/>
  <c r="K16" i="1"/>
  <c r="K17" i="1"/>
  <c r="K18" i="1"/>
  <c r="K19" i="1"/>
  <c r="K20" i="1"/>
  <c r="K21" i="1"/>
  <c r="K22" i="1"/>
  <c r="K23" i="1"/>
  <c r="K24" i="1"/>
  <c r="K25" i="1"/>
  <c r="K26" i="1"/>
  <c r="K27" i="1"/>
  <c r="K28" i="1"/>
  <c r="K29" i="1"/>
  <c r="K30" i="1"/>
  <c r="K31" i="1"/>
  <c r="K32" i="1"/>
  <c r="K33" i="1"/>
  <c r="K34" i="1"/>
  <c r="K8" i="1"/>
  <c r="K35" i="1"/>
  <c r="T27" i="1" l="1"/>
  <c r="T8" i="1"/>
  <c r="T36" i="1"/>
  <c r="S146" i="1"/>
  <c r="Q146" i="1"/>
  <c r="Q99" i="1"/>
  <c r="Q45" i="1"/>
  <c r="O45" i="1"/>
  <c r="R37" i="1"/>
  <c r="M152" i="1"/>
  <c r="N99" i="1"/>
  <c r="N100" i="1" s="1"/>
  <c r="L44" i="1"/>
  <c r="O36" i="1"/>
  <c r="J134" i="1"/>
  <c r="J145" i="1" s="1"/>
  <c r="K153" i="1"/>
  <c r="L146" i="1"/>
  <c r="L100" i="1"/>
  <c r="J45" i="1"/>
  <c r="M37" i="1"/>
  <c r="K36" i="1"/>
  <c r="K37" i="1" s="1"/>
  <c r="K38" i="1" s="1"/>
  <c r="T37" i="1" l="1"/>
  <c r="T38" i="1" s="1"/>
  <c r="R38" i="1"/>
  <c r="S147" i="1"/>
  <c r="Q147" i="1"/>
  <c r="Q100" i="1"/>
  <c r="Q101" i="1" s="1"/>
  <c r="S99" i="1"/>
  <c r="Q46" i="1"/>
  <c r="O46" i="1"/>
  <c r="N101" i="1"/>
  <c r="M153" i="1"/>
  <c r="L45" i="1"/>
  <c r="N145" i="1"/>
  <c r="O37" i="1"/>
  <c r="K154" i="1"/>
  <c r="M154" i="1"/>
  <c r="L147" i="1"/>
  <c r="L101" i="1"/>
  <c r="J46" i="1"/>
  <c r="M38" i="1"/>
  <c r="J100" i="1"/>
  <c r="G151" i="1"/>
  <c r="H134" i="1"/>
  <c r="H124" i="1"/>
  <c r="H113" i="1"/>
  <c r="H111" i="1"/>
  <c r="H109" i="1"/>
  <c r="H105" i="1"/>
  <c r="H52" i="1"/>
  <c r="H99" i="1" s="1"/>
  <c r="F43" i="1"/>
  <c r="F42" i="1"/>
  <c r="S100" i="1" l="1"/>
  <c r="O38" i="1"/>
  <c r="N146" i="1"/>
  <c r="L46" i="1"/>
  <c r="K156" i="1"/>
  <c r="J146" i="1"/>
  <c r="J147" i="1" s="1"/>
  <c r="J101" i="1"/>
  <c r="F44" i="1"/>
  <c r="F45" i="1" s="1"/>
  <c r="F46" i="1" s="1"/>
  <c r="H145" i="1"/>
  <c r="H146" i="1" s="1"/>
  <c r="H147" i="1" s="1"/>
  <c r="G152" i="1"/>
  <c r="G153" i="1" s="1"/>
  <c r="G154" i="1" s="1"/>
  <c r="H100" i="1"/>
  <c r="H101" i="1" s="1"/>
  <c r="S101" i="1" l="1"/>
  <c r="N147" i="1"/>
  <c r="I156" i="1"/>
  <c r="G156" i="1"/>
  <c r="G161" i="1"/>
</calcChain>
</file>

<file path=xl/sharedStrings.xml><?xml version="1.0" encoding="utf-8"?>
<sst xmlns="http://schemas.openxmlformats.org/spreadsheetml/2006/main" count="529" uniqueCount="265">
  <si>
    <t>1. FAMILIA UPS´s Y REGULADORES</t>
  </si>
  <si>
    <t>ÍTEM</t>
  </si>
  <si>
    <t>CÓDIGO</t>
  </si>
  <si>
    <t>NOMBRE</t>
  </si>
  <si>
    <t>UBICACIÓN</t>
  </si>
  <si>
    <t>CAPACIDAD 
(KVA)</t>
  </si>
  <si>
    <t xml:space="preserve">MARCA </t>
  </si>
  <si>
    <t>CANTIDAD DE MANTENIMIENTOS POR EQUIPOS</t>
  </si>
  <si>
    <t>Vr Unitario (Sin IVA)</t>
  </si>
  <si>
    <t>VALOR TOTAL
SIN IVA</t>
  </si>
  <si>
    <t>REGULADOR 44640 SUBESTACIÓN</t>
  </si>
  <si>
    <t>BLOQUE D – 1er Piso – Cuarto Técnico Subestación Eléctrica Principal ETITC.</t>
  </si>
  <si>
    <t>50KVA</t>
  </si>
  <si>
    <t>DISFAR</t>
  </si>
  <si>
    <t>UPS - SÓTANO CUARTO TÉCNICO</t>
  </si>
  <si>
    <t>BLOQUE C – Sótano – Cuarto Técnico – Tableros de Distribución Parcial.</t>
  </si>
  <si>
    <t>6KVA</t>
  </si>
  <si>
    <t>PEI POWER</t>
  </si>
  <si>
    <t>UPS - CUARTO TÉCNICO CALLE 13</t>
  </si>
  <si>
    <t>BLOQUE AB – 1er Piso – Cuarto Técnico de Recepción y oficinas de atención al ciudadano.</t>
  </si>
  <si>
    <t>MTEK</t>
  </si>
  <si>
    <t>UPS - CUARTO TÉCNICO CALLE 15</t>
  </si>
  <si>
    <t>PARQUEADERO - 1er Piso – Cuarto Técnico acceso vehicular parqueadero calle 15.</t>
  </si>
  <si>
    <t>UPS - CUARTO TÉCNICO - FACILITY ROOM</t>
  </si>
  <si>
    <t>BLOQUE E – 2do Piso – Cuarto Técnico Centro de Facilidades ETITC.</t>
  </si>
  <si>
    <t>10KVA</t>
  </si>
  <si>
    <t>PEI POWER 10 KVA</t>
  </si>
  <si>
    <t>UPS - SEGURIDAD INFORMÁTICA</t>
  </si>
  <si>
    <t>CONTAINER – 1er Piso - Aula de Seguridad en la Información.</t>
  </si>
  <si>
    <t>5KVA</t>
  </si>
  <si>
    <t>EQ-001</t>
  </si>
  <si>
    <t>UPS CUARTO TÉCNICO VICERRECTORÍA ACADÉMICA</t>
  </si>
  <si>
    <t>BLOQUE C – 4to Piso – Cuarto Técnico Vicerrectoría Académica.</t>
  </si>
  <si>
    <t>15KVA</t>
  </si>
  <si>
    <t>EQ-002</t>
  </si>
  <si>
    <t>UPS CUARTO TÉCNICO - AULAS VIRTUALES Y MANSARDA</t>
  </si>
  <si>
    <t>BLOQUE C – 4to Piso – Aulas Virtuales y Mansarda</t>
  </si>
  <si>
    <t>ENERGEX-ULTIMATE SERIES II 10 KVA</t>
  </si>
  <si>
    <t>EQ-003</t>
  </si>
  <si>
    <t>UPS CUARTO TÉCNICO - SUBESTACIÓN</t>
  </si>
  <si>
    <t>EQ-004</t>
  </si>
  <si>
    <t>UPS - CUARTO TÉCNICO AUDITORIO</t>
  </si>
  <si>
    <t>BLOQUE C – 3er Piso – Auditorio</t>
  </si>
  <si>
    <t>EQ-005</t>
  </si>
  <si>
    <t>UPS - CUARTO TÉCNICO MONITOREO</t>
  </si>
  <si>
    <t>BLOQUE D – 3er Piso – Cuarto Técnico Centro de Monitoreo CCTV.</t>
  </si>
  <si>
    <t>EQ-006</t>
  </si>
  <si>
    <t>UPS - CUARTO TÉCNICO ELECTRÓNICA</t>
  </si>
  <si>
    <t>BLOQUE J - 4to Piso – Laboratorio de Electrónica.</t>
  </si>
  <si>
    <t>EQ-007</t>
  </si>
  <si>
    <t>UPS - CUARTO TÉCNICO MESA DE SERVICIOS Y SOPORTE INFORMÁTICO</t>
  </si>
  <si>
    <t>BLOQUE H – 2do Piso – Laboratorio de Redes</t>
  </si>
  <si>
    <t>EQ-008</t>
  </si>
  <si>
    <t>UPS - CUARTO TÉCNICO FABLAB</t>
  </si>
  <si>
    <t xml:space="preserve">BLOQUE F – 1er Piso – Laboratorio de FABLAB Impresión 3D </t>
  </si>
  <si>
    <t>EQ-009</t>
  </si>
  <si>
    <t>UPS-CUARTO TÉCNICO BLOQUE AB SEGUNDO PISO BIENESTAR</t>
  </si>
  <si>
    <t>BLOQUE E – 1er Piso – Mesa de Servicios</t>
  </si>
  <si>
    <t>EQ-010</t>
  </si>
  <si>
    <t xml:space="preserve">UPS - CUARTO TÉCNICO SÓTANO BIBLIOTECA </t>
  </si>
  <si>
    <t>BLOQUE C – Sótano –  Cuarto Técnico - Biblioteca</t>
  </si>
  <si>
    <t>EQ-011</t>
  </si>
  <si>
    <t>UPS 1 - CUARTO TÉCNICO SÓTANO VIVELAB</t>
  </si>
  <si>
    <t>BLOQUE C – Sótano –  Cuarto Técnico Vivelab</t>
  </si>
  <si>
    <t>3KVA</t>
  </si>
  <si>
    <t xml:space="preserve">TITAN </t>
  </si>
  <si>
    <t>EQ-012</t>
  </si>
  <si>
    <t>UPS 2 - CUARTO TÉCNICO SÓTANO VIVELAB</t>
  </si>
  <si>
    <t>EQ-013</t>
  </si>
  <si>
    <t>UPS 3 - CUARTO TÉCNICO SÓTANO VIVELAB</t>
  </si>
  <si>
    <t>EQ-153</t>
  </si>
  <si>
    <t>UPS PRINCIPAL- DATACENTER OUTDOOR CONTAINER</t>
  </si>
  <si>
    <t>BLOQUE I - Primer Piso - Container DataCenter Outdoor</t>
  </si>
  <si>
    <t>4KVA</t>
  </si>
  <si>
    <t>HUAWEI</t>
  </si>
  <si>
    <t>EQ-154</t>
  </si>
  <si>
    <t>UPS BACKUP 1- DATACENTER OUTDOOR CONTAINER</t>
  </si>
  <si>
    <t>EQ-155</t>
  </si>
  <si>
    <t>UPS BACKUP21- DATACENTER OUTDOOR CONTAINER</t>
  </si>
  <si>
    <t>T0375</t>
  </si>
  <si>
    <t>UPS - CUARTO TÉCNICO EDIFICIO CENTRAL UPK TINTAL</t>
  </si>
  <si>
    <t>Primer Piso Edificio Central UPK TINTAL</t>
  </si>
  <si>
    <t>30KVA</t>
  </si>
  <si>
    <t>T0480</t>
  </si>
  <si>
    <t>UPS - LABORATORIO DE SISTEMAS 1 UPK TINTAL</t>
  </si>
  <si>
    <t>MD-107 | DISTRIBUCIÓN</t>
  </si>
  <si>
    <t>T0544</t>
  </si>
  <si>
    <t>UPS - LABORATORIO DE SISTEMAS 2 UPK TINTAL</t>
  </si>
  <si>
    <t>MD-108 | AULA ELECTRÓNICA</t>
  </si>
  <si>
    <t>C282</t>
  </si>
  <si>
    <t>UPS - CUARTO TÉCNICO AUDITORIO UPK TINTAL</t>
  </si>
  <si>
    <t>Cuarto Técnico – Auditorio  Primer Piso Sede Tintal</t>
  </si>
  <si>
    <t>REGULADOR - MAQUINA DE CORTE LASER</t>
  </si>
  <si>
    <t>BLOQUE F  – Primer Piso  –  Modelaría</t>
  </si>
  <si>
    <t>24KVA</t>
  </si>
  <si>
    <t>ENERGEX</t>
  </si>
  <si>
    <t>UPS - INFRAESTRUCTURA ELECTRICA</t>
  </si>
  <si>
    <t xml:space="preserve">BLOQUE D  – Primer Piso  –  </t>
  </si>
  <si>
    <t>DELL</t>
  </si>
  <si>
    <t>SUBTOTAL</t>
  </si>
  <si>
    <t>IVA</t>
  </si>
  <si>
    <t>TOTAL</t>
  </si>
  <si>
    <t xml:space="preserve">TABLA 1.2 MANTENIMIENTOS CORRECTIVOS UPS´s y REGULADORES - ETITC Y EXTENSIONES </t>
  </si>
  <si>
    <t>DESCRIPCION</t>
  </si>
  <si>
    <t>CANTIDAD</t>
  </si>
  <si>
    <t>VALOR UNITARIO
SIN IVA</t>
  </si>
  <si>
    <t>Sede Principal 
Callle 13 # 16-74</t>
  </si>
  <si>
    <t>Batería  12v  9a/h MARCA CSB</t>
  </si>
  <si>
    <t>SERVICIOS</t>
  </si>
  <si>
    <t>Actividades A Desarrollar</t>
  </si>
  <si>
    <t>Cantidad de Plantas </t>
  </si>
  <si>
    <t>Cantidad de Mantenimientos durante la duración del contrato por cada una de las plantas.</t>
  </si>
  <si>
    <t>Vr Total (Sin IVA)</t>
  </si>
  <si>
    <t>Servicios de Inspección y Limpieza (3 plantas con sus respectivas trasferencias automáticas.</t>
  </si>
  <si>
    <t>Para Cada Planta el contratista deberá realizar las siguientes actividades:</t>
  </si>
  <si>
    <t>1. SISTEMA DE lubricación:</t>
  </si>
  <si>
    <t xml:space="preserve">   1.1. Revisión de conexiones.</t>
  </si>
  <si>
    <t xml:space="preserve">   1.2. Revisión de filtros.</t>
  </si>
  <si>
    <t xml:space="preserve">   1.3. Medición de nivel de aceite.</t>
  </si>
  <si>
    <t xml:space="preserve">   1.4. Revisión de presión de aceite.</t>
  </si>
  <si>
    <r>
      <t>2. SISTEMA DE COMBUSTIBLE.</t>
    </r>
    <r>
      <rPr>
        <sz val="11"/>
        <color rgb="FF000000"/>
        <rFont val="Arial"/>
        <family val="2"/>
      </rPr>
      <t xml:space="preserve"> </t>
    </r>
  </si>
  <si>
    <t xml:space="preserve">   2.1. Revisión de uniones.</t>
  </si>
  <si>
    <t xml:space="preserve">   2.2. Verificación de aceleración.</t>
  </si>
  <si>
    <t xml:space="preserve">   2.3. Revisión de nivel de combustible.</t>
  </si>
  <si>
    <t xml:space="preserve">   2.4. Revisión de tanque de combustible.</t>
  </si>
  <si>
    <t xml:space="preserve">   2.5. Drenaje de tanque de combustible.</t>
  </si>
  <si>
    <t>3. SISTEMA DE ENFRIAMIENTO</t>
  </si>
  <si>
    <t xml:space="preserve">   3.1. Revisión de correas.</t>
  </si>
  <si>
    <t xml:space="preserve">   3.2. Revisión de estado de correas.</t>
  </si>
  <si>
    <t xml:space="preserve">   3.3. Revisión de conexiones.</t>
  </si>
  <si>
    <t xml:space="preserve">   3.4. Revisión del agua del radiador.</t>
  </si>
  <si>
    <t xml:space="preserve">   3.5. Revisión estado del radiador.</t>
  </si>
  <si>
    <t xml:space="preserve">   3.6. Revisión estado del refrigerante.</t>
  </si>
  <si>
    <t xml:space="preserve">   3.7. Revisión de temperatura del motor.</t>
  </si>
  <si>
    <t xml:space="preserve">   3.8. Revisión de conexión del agua.</t>
  </si>
  <si>
    <t>4. CORRIENTE DIRECTA</t>
  </si>
  <si>
    <t xml:space="preserve">   4.1. Revisión nivel de ácido de batería.</t>
  </si>
  <si>
    <t xml:space="preserve">   4.2. Revisión de correa del alternador.</t>
  </si>
  <si>
    <t xml:space="preserve">   4.3. Revisión de carga de baterías.</t>
  </si>
  <si>
    <t xml:space="preserve">   4.4. Revisión del motor de arranque. </t>
  </si>
  <si>
    <t>5. CORRIENTE ALTERNA</t>
  </si>
  <si>
    <t xml:space="preserve">   5.1. Revisión de voltaje.</t>
  </si>
  <si>
    <t xml:space="preserve">   5.2. Revisión de Amperímetro. </t>
  </si>
  <si>
    <t xml:space="preserve">   5.3. Revisión de frecuencímetro.</t>
  </si>
  <si>
    <t xml:space="preserve">   5.4. Revisión de Voltímetro.</t>
  </si>
  <si>
    <t xml:space="preserve">   5.5. Revisión de cableado.</t>
  </si>
  <si>
    <t xml:space="preserve">   5.6. Revisión de cables de potencia.</t>
  </si>
  <si>
    <t xml:space="preserve">   5.7. Revisión de breakers.</t>
  </si>
  <si>
    <t xml:space="preserve">   5.8. Revisión de contactores.</t>
  </si>
  <si>
    <t xml:space="preserve">   5.9. Revisión de conexiones eléctricas en general.</t>
  </si>
  <si>
    <t>6. ADMISIÓN DE AIRE</t>
  </si>
  <si>
    <t xml:space="preserve">   6.1. Ajuste de sello de carcasa.</t>
  </si>
  <si>
    <t xml:space="preserve">   6.2. Revisión de Conexiones.</t>
  </si>
  <si>
    <t xml:space="preserve">   6.3. Revisión de Aletas.</t>
  </si>
  <si>
    <t>7. PRUEBAS DE ESTADO Y DESEMPEÑO DE LA PLANTA</t>
  </si>
  <si>
    <t xml:space="preserve">   7.1. Pruebas con carga.</t>
  </si>
  <si>
    <t xml:space="preserve">   7.2. Pruebas sin carga. </t>
  </si>
  <si>
    <t>8. PRUEBA DE ESTADO DE TRANSFERENCIA AUTOMÁTICA</t>
  </si>
  <si>
    <t xml:space="preserve">   8.1. Limpieza y ajuste de componentes de la transferencia automática.</t>
  </si>
  <si>
    <t xml:space="preserve">   8.2. Revisión y corrección de posibles fallas del funcionamiento de la transferencia automática.</t>
  </si>
  <si>
    <t xml:space="preserve">   8.3. Reporte de los datos de operación de la transferencia automática.</t>
  </si>
  <si>
    <t>TABLA 2.2 MANTENIMIENTO PREVENTIVO SEMESTRAL Y/O ESPECIALIZADO PLANTAS ELÉCTRICAS Y TRASFERENCIAS 
AUTOMÁTICAS -ETITC Y EXTENSIONES</t>
  </si>
  <si>
    <t>Cantidad de Plantas</t>
  </si>
  <si>
    <t>Cantidad de Mantenimientos semestrales con suministro durante la duración del contrato (DOS POR CADA UNA DE LAS PLANTAS)</t>
  </si>
  <si>
    <t>Mantenimiento Preventivo para todas las plantas Mano de Obra (Incluye suministro de insumos)</t>
  </si>
  <si>
    <r>
      <t xml:space="preserve">Mantenimiento Preventivo MANO DE OBRA: </t>
    </r>
    <r>
      <rPr>
        <sz val="11"/>
        <color rgb="FF000000"/>
        <rFont val="Arial"/>
        <family val="2"/>
      </rPr>
      <t xml:space="preserve"> Incluye</t>
    </r>
  </si>
  <si>
    <t>1
(Para la Planta de emergencia POWER SYSTEMS MODELO P500E1 515KVA)</t>
  </si>
  <si>
    <t>1. Limpieza de la planta y traferencia automatica</t>
  </si>
  <si>
    <t>2. Pruebas con carga y sin carga del sistema.</t>
  </si>
  <si>
    <t>3. Revisión de las variables y los sensores de las plantas que permitan identificar el buen funcionamiento tanto del grupo motor-generador como de la transferencia automática.</t>
  </si>
  <si>
    <t>4. Toma de los datos de operación de las plantas.</t>
  </si>
  <si>
    <t>1
(Para la Planta de emergencia POWER SYSTEMS MODELO P500E1 515KVA - Extencion Tintal UPK de Kenedy)</t>
  </si>
  <si>
    <t>5. Limpieza y ajuste de componentes de la transferencia automática.</t>
  </si>
  <si>
    <t>6. Revisión y corrección de posibles fallas del funcionamiento de la transferencia automática.(Revision de sincronizacion guaya motorizados red-planta, configuracion de tiempos up-down red- planta, revision de bobina de baja tension, sistemas mecanicos, electricos y electronicos en general, segun aplique).</t>
  </si>
  <si>
    <t>1(Para la planta Marca Grupo: Powerink Potencia 83 kVA.  Modelo GMP66C6</t>
  </si>
  <si>
    <t>7. Reporte de los datos de operación de la transferencia automática. ( Aplica para las 3 plantas actividades 1 al 7).</t>
  </si>
  <si>
    <t>Suministro de insumos requeridos para cada planta, durante la realización de estos mantenimientos</t>
  </si>
  <si>
    <t>INSUMOS Para la Planta de emergencia POWER SYSTEMS MODELO P500E1 515KVA, cada visita Incluye:</t>
  </si>
  <si>
    <t>a) QUINCE (15) galones de Aceite Multigrado SAE 15W40</t>
  </si>
  <si>
    <t>b) CINCO (5) Galones de refrigerante para radiador de motor estacionario a base de etilenglicol libre de fosfatos, silicatos,</t>
  </si>
  <si>
    <t>nitritos y boratos, con inhibidores de corrosión,</t>
  </si>
  <si>
    <t>c) DOS (2) Filtros de admisión de aire tipo cartucho en papel fieltro para filtración diámetro 25 cm, largo de 38 cm.</t>
  </si>
  <si>
    <t>d) DOS (2) Filtros para Aceite tipo sellado con rosca 1 1/2”</t>
  </si>
  <si>
    <t>e) DOS (2) Filtros para combustible Diesel tipo sellado con rosca 1” ¼</t>
  </si>
  <si>
    <t>f) DOS (2) Kilos de estopa</t>
  </si>
  <si>
    <t>g) CUATRO (4) Aros anti-sulfato para bornes de batería tipo plomo acido.</t>
  </si>
  <si>
    <t>h) UN (1) Galón de desengrasante para motor, tipo biodegradable</t>
  </si>
  <si>
    <t>i) OCHO (8) frascos de 550 centímetros cúbicos de agua desmineralizada para batería tipo plomo ácido.</t>
  </si>
  <si>
    <t>INSUMOS Para la planta Marca Grupo: Powerink Potencia 83 kVA.  Modelo GMP66C6, cada visita incluye:</t>
  </si>
  <si>
    <t>a) SEIS (6) galones de Aceite Multigrado SAE 15W40</t>
  </si>
  <si>
    <t>b) TRES (3) Galones de refrigerante para radiador de motor estacionario a base de etilenglicol libre de fosfatos, silicatos, nitritos y boratos, con inhibidores de corrosión,</t>
  </si>
  <si>
    <t xml:space="preserve">d) DOS (2) Filtros para Aceite tipo sellado con rosca 1 1/2”  </t>
  </si>
  <si>
    <t>g) DOS (2) Aros anti-sulfato para bornes de batería tipo plomo acido</t>
  </si>
  <si>
    <t>i) CUATRO (4) frascos de 550 centímetros cúbicos de agua desmineralizada para batería tipo plomo ácido</t>
  </si>
  <si>
    <t>INSUMOS Para la Planta de emergencia POWER SYSTEMS MODELO P500E1 515KVA (Extencion Tintal UPK de Kenedy), cada visita Incluye:</t>
  </si>
  <si>
    <t>b) CINCO (5) Galones de refrigerante para radiador de motor estacionario a base de etilenglicol libre de fosfatos, silicatos, nitritos y boratos, con inhibidores de corrosión.</t>
  </si>
  <si>
    <t>g) CUATRO (4) Aros anti-sulfato para bornes de batería tipo plomo acido</t>
  </si>
  <si>
    <t>TABLA 2.3 MANTENIMIENTO CORRECTIVO Y REPOTENCIACIÓN PLANTAS ELÉCTRICAS - ETITC Y EXTENSIONES</t>
  </si>
  <si>
    <t xml:space="preserve">ÍTEM </t>
  </si>
  <si>
    <t>EQUIPO</t>
  </si>
  <si>
    <t xml:space="preserve">DESCRIPCIÓN </t>
  </si>
  <si>
    <t xml:space="preserve">VALOR UNITARIO
 SIN IVA </t>
  </si>
  <si>
    <t xml:space="preserve">VALOR TOTAL
 SIN IVA </t>
  </si>
  <si>
    <t>IVA 19%</t>
  </si>
  <si>
    <t xml:space="preserve">ESCUELA TECNOLOGICA INSTITUTO TECNICO CENTRAL
</t>
  </si>
  <si>
    <t xml:space="preserve">TABLA 2.1 MANTENIMIENTO PREVENTIVO BIMESTRAL PLANTAS ELÉCTRICAS Y TRASFERENCIAS AUTOMÁTICAS - ETITC Y EXTENSIONES </t>
  </si>
  <si>
    <t>Reparación y/o reposición (según aplique) de cargador para baterías de UPS marca MTEK de 6KVA</t>
  </si>
  <si>
    <t>2. FAMILIA PLANTAS ELÉCTRICAS Y TRASFERENCIAS AUTOMÁTICAS</t>
  </si>
  <si>
    <t xml:space="preserve">Cambio y/o reposicion de Trasferencia Automatica  
(Sede UPK-TINTAL) </t>
  </si>
  <si>
    <t>1. Cambio de motorizado de RED (marca ABB, REF-SACE Tmax de corriente nominal - In 1600 A) de trasferencia automática con mano de obra y puesta en marcha incluida.</t>
  </si>
  <si>
    <t xml:space="preserve">CANTIDAD DE 
MTTOS </t>
  </si>
  <si>
    <t>TABLA 1.1 MANTENIMIENTO PREVENTIVO SEMESTRAL Y/O ESPECIALIZADO UPS´s
Y REGULADORES - ETITC Y EXTENSIONES 2026</t>
  </si>
  <si>
    <t>COTIZACIÓN SUPRATEC S.A.S
NIT. 900029004</t>
  </si>
  <si>
    <t>RESUMEN ANÁLISIS DE MERCADO</t>
  </si>
  <si>
    <t>FAMILIA</t>
  </si>
  <si>
    <t xml:space="preserve">TIPO DE MANTENIMIENTO </t>
  </si>
  <si>
    <t>VALOR IVA</t>
  </si>
  <si>
    <t>INCLUIDO</t>
  </si>
  <si>
    <t>UPS´s Y REGULADORES</t>
  </si>
  <si>
    <t>TOTAL, IVA INCLUIDO</t>
  </si>
  <si>
    <t>PLANTAS ELÉCTRICAS
Y TRASFERENCIAS AUTOMÁTICAS</t>
  </si>
  <si>
    <r>
      <rPr>
        <b/>
        <sz val="11"/>
        <color rgb="FF000000"/>
        <rFont val="Arial"/>
        <family val="2"/>
      </rPr>
      <t>1.1</t>
    </r>
    <r>
      <rPr>
        <sz val="11"/>
        <color rgb="FF000000"/>
        <rFont val="Arial"/>
        <family val="2"/>
      </rPr>
      <t xml:space="preserve"> Preventivos Semestrales y/o Especializados</t>
    </r>
  </si>
  <si>
    <r>
      <rPr>
        <b/>
        <sz val="11"/>
        <color rgb="FF000000"/>
        <rFont val="Arial"/>
        <family val="2"/>
      </rPr>
      <t>1.2</t>
    </r>
    <r>
      <rPr>
        <sz val="11"/>
        <color rgb="FF000000"/>
        <rFont val="Arial"/>
        <family val="2"/>
      </rPr>
      <t xml:space="preserve"> Correctivos</t>
    </r>
  </si>
  <si>
    <r>
      <rPr>
        <b/>
        <sz val="11"/>
        <color rgb="FF000000"/>
        <rFont val="Arial"/>
        <family val="2"/>
      </rPr>
      <t>2.1</t>
    </r>
    <r>
      <rPr>
        <sz val="11"/>
        <color rgb="FF000000"/>
        <rFont val="Arial"/>
        <family val="2"/>
      </rPr>
      <t xml:space="preserve"> Preventivos Bimestral</t>
    </r>
  </si>
  <si>
    <r>
      <rPr>
        <b/>
        <sz val="11"/>
        <color rgb="FF000000"/>
        <rFont val="Arial"/>
        <family val="2"/>
      </rPr>
      <t xml:space="preserve">2.2 </t>
    </r>
    <r>
      <rPr>
        <sz val="11"/>
        <color rgb="FF000000"/>
        <rFont val="Arial"/>
        <family val="2"/>
      </rPr>
      <t>Preventivos Semestrales y/o Especializados</t>
    </r>
  </si>
  <si>
    <r>
      <rPr>
        <b/>
        <sz val="11"/>
        <color rgb="FF000000"/>
        <rFont val="Arial"/>
        <family val="2"/>
      </rPr>
      <t>2.3</t>
    </r>
    <r>
      <rPr>
        <sz val="11"/>
        <color rgb="FF000000"/>
        <rFont val="Arial"/>
        <family val="2"/>
      </rPr>
      <t xml:space="preserve"> Correctivos</t>
    </r>
  </si>
  <si>
    <t>COTIZACIÓN POWERSUN S.A.S.
NIT. 900098348</t>
  </si>
  <si>
    <t>ANALISIS DEL SECTOR  MANTENIMIENTO PLANTAS ELÉCTRICAS Y UPS´s ETITC 2026</t>
  </si>
  <si>
    <t>INCREMENTO IPC 2025</t>
  </si>
  <si>
    <t>IPC %</t>
  </si>
  <si>
    <t>Para el año referenciado no 
se realizaron activiades relacionades</t>
  </si>
  <si>
    <t>Para el año referenciado no  se realizaron activiades relacionades</t>
  </si>
  <si>
    <t xml:space="preserve">OBSERVACIONES </t>
  </si>
  <si>
    <t>ANÁLISIS DE DESVIACIÓN ESTÁNDAR</t>
  </si>
  <si>
    <t>PROMEDIO</t>
  </si>
  <si>
    <t>DESVIACIÓN</t>
  </si>
  <si>
    <t>MÁXIMO</t>
  </si>
  <si>
    <t>MÍNIMO</t>
  </si>
  <si>
    <t>VALOR TOTAL IVA INCLUIDO ETITC 2026</t>
  </si>
  <si>
    <t xml:space="preserve">GRAN TOTAL 
DE LA OFERTA PROMEDIO ETITC 2026 </t>
  </si>
  <si>
    <r>
      <rPr>
        <b/>
        <sz val="12"/>
        <color theme="1"/>
        <rFont val="Arial"/>
        <family val="2"/>
      </rPr>
      <t>HISTORICO + IPC AÑO 2025.</t>
    </r>
    <r>
      <rPr>
        <b/>
        <sz val="14"/>
        <color theme="1"/>
        <rFont val="Arial"/>
        <family val="2"/>
      </rPr>
      <t xml:space="preserve">
GRAN TOTAL 
DE LA OFERTA 
</t>
    </r>
    <r>
      <rPr>
        <b/>
        <sz val="12"/>
        <color theme="1"/>
        <rFont val="Arial"/>
        <family val="2"/>
      </rPr>
      <t xml:space="preserve">NOTA. NO INCLUYE TABLA 2.3 </t>
    </r>
  </si>
  <si>
    <r>
      <rPr>
        <b/>
        <sz val="12"/>
        <color theme="1"/>
        <rFont val="Arial"/>
        <family val="2"/>
      </rPr>
      <t>POWERSUN S.A.S</t>
    </r>
    <r>
      <rPr>
        <b/>
        <sz val="14"/>
        <color theme="1"/>
        <rFont val="Arial"/>
        <family val="2"/>
      </rPr>
      <t xml:space="preserve">
GRAN TOTAL 
DE LA OFERTA </t>
    </r>
  </si>
  <si>
    <r>
      <rPr>
        <b/>
        <sz val="12"/>
        <color theme="1"/>
        <rFont val="Arial"/>
        <family val="2"/>
      </rPr>
      <t>SUPRATEC S.A.S</t>
    </r>
    <r>
      <rPr>
        <b/>
        <sz val="14"/>
        <color theme="1"/>
        <rFont val="Arial"/>
        <family val="2"/>
      </rPr>
      <t xml:space="preserve">
GRAN TOTAL 
DE LA OFERTA </t>
    </r>
  </si>
  <si>
    <t>Se descarta la columna de 
la cotización POWERSUN S.A.S, según calculo para la deviación estándar en la presente tabla</t>
  </si>
  <si>
    <t>Se descarta la columna del historico contrato 299-2025 + IPC 2025, según calculo para la deviación estándar en la presente tabla</t>
  </si>
  <si>
    <t>OBSERVACIONES</t>
  </si>
  <si>
    <r>
      <t xml:space="preserve">Se descarta la columna del historico 
contrato 299-2025 + IPC 2025, según calculo para la deviación estándar en la presente tabla
</t>
    </r>
    <r>
      <rPr>
        <b/>
        <sz val="11"/>
        <color theme="1"/>
        <rFont val="Arial"/>
        <family val="2"/>
      </rPr>
      <t>NOTA. NO SE CUENTA CON HISTORICO DE ESTA TABLA</t>
    </r>
  </si>
  <si>
    <t>Se descarta la tabla 1.1 de la empresa POWERSUN S.A.S., toda vez que, se encuentra por debajo del mínimo de desviación estándar</t>
  </si>
  <si>
    <t>HISTÓRICO ETITC CONTRATO 
299-2025 + IPC AÑO 2025</t>
  </si>
  <si>
    <t>VALOR PROMEDIO ÍTEM 1 Y 3</t>
  </si>
  <si>
    <t>Se descarta la tabla 1.2 el histórico del contrato 299-2025 + IPC 2025 , toda vez que, se encuentra por debajo del mínimo de desviación estándar</t>
  </si>
  <si>
    <t>VALOR PROMEDIO ÍTEM 1 Y 2</t>
  </si>
  <si>
    <t>Se descarta la tabla 2.1 de la empresa POWERSUN S.A.S., toda vez que, se encuentra por encima del máximo de desviación estándar</t>
  </si>
  <si>
    <t>Se descarta la tabla 2.2 de la empresa POWERSUN S.A.S., toda vez que, se encuentra por debajo del mínimo de desviación estándar</t>
  </si>
  <si>
    <t>La entidad no cuenta con históricos para lo referenciado en la tabla 2.3</t>
  </si>
  <si>
    <t>HISTÓRICO 2025 ETITC CONTRATO 299-2025</t>
  </si>
  <si>
    <t>HISTÓRICO ETITC CONTRATO 299-2025 + IPC AÑO 2025</t>
  </si>
  <si>
    <t>PROMEDIO ESCUELA TECNOLÓGICA INSTITUTO TÉCNICO CENTRAL</t>
  </si>
  <si>
    <t>PROMEDIO ESCUELA TECNOLÓGICA INSTITUTO TÉCNICO CENTRAL 2026</t>
  </si>
  <si>
    <t>PROMEDIO ESCUELA TECNOLÓGICA 
INSTITUTO TÉCNICO CENTRAL</t>
  </si>
  <si>
    <t>DESVIACION ESTANDAR (MAXIMOS Y MINIMOS)</t>
  </si>
  <si>
    <t>PRECIOS TECHO</t>
  </si>
  <si>
    <t>MAXIMO DE LA OFERTA 
DEL PROCESO</t>
  </si>
  <si>
    <t>MINIMO DE LA OFERTA
DEL PROCESO 19,99%</t>
  </si>
  <si>
    <t>NOTA: ENTIÉNDASE QUE LOS MANTENIMIENTOS DENOMINADOS SEMESTRALIZADOS CORRESPONDEN AL PLAZO MÁXIMO RECOMENDADO POR EL FABRICANTE PARA LA REALIZACIÓN DE DICHAS INTERVENCIONES. EN CONSECUENCIA, LA EJECUCIÓN DEL MANTENIMIENTO ESTARÁ SUJETA AL TIEMPO EFECTIVO DE OPERACIÓN O A LAS HORAS DE USO DEL EQUIPO, SEGÚN LAS ESPECIFICACIONES DEL FABRICANTE. POR TANTO, LA PERIODICIDAD DE LOS MANTENIMIENTOS SEMESTRALES Y/O ESPECIALIZADOS PODRÁ VARIAR EN FUNCIÓN DE LAS HORAS DE USO DEL EQUIPO, SIN QUE EN NINGÚN CASO SE EXCEDA EL PLAZO MÁXIMO DE INTERVENCIÓN RECOMENDADO POR EL FABRICANTE.
DE ACUERDO A LO ANTERIOR,  LA ESTRUCTURACIÓN DEL PRESUPUESTO OFICIAL DE LA PRESENTE CONTRATACIÓN SE TIENE AJUSTADA POR PRECIO UNITARIO Y NO POR EL DESARROLLO DE ACTIVIDADES SEMESTRALIZADAS.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</si>
</sst>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1" formatCode="_-* #,##0_-;\-* #,##0_-;_-* &quot;-&quot;_-;_-@_-"/>
    <numFmt numFmtId="44" formatCode="_-&quot;$&quot;\ * #,##0.00_-;\-&quot;$&quot;\ * #,##0.00_-;_-&quot;$&quot;\ * &quot;-&quot;??_-;_-@_-"/>
    <numFmt numFmtId="164" formatCode="_-* #,##0.00\ _€_-;\-* #,##0.00\ _€_-;_-* &quot;-&quot;??\ _€_-;_-@_-"/>
    <numFmt numFmtId="165" formatCode="&quot;$&quot;\ #,##0.00"/>
    <numFmt numFmtId="166" formatCode="&quot;$&quot;\ #,##0"/>
    <numFmt numFmtId="167" formatCode="_-* #,##0\ _€_-;\-* #,##0\ _€_-;_-* &quot;-&quot;??\ _€_-;_-@_-"/>
    <numFmt numFmtId="168" formatCode="_-&quot;$&quot;\ * #,##0_-;\-&quot;$&quot;\ * #,##0_-;_-&quot;$&quot;\ * &quot;-&quot;??_-;_-@_-"/>
  </numFmts>
  <fonts count="22"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2"/>
      <color theme="1"/>
      <name val="Arial"/>
      <family val="2"/>
    </font>
    <font>
      <b/>
      <sz val="10"/>
      <color rgb="FF000000"/>
      <name val="Arial"/>
      <family val="2"/>
    </font>
    <font>
      <b/>
      <sz val="11"/>
      <color rgb="FF000000"/>
      <name val="Arial"/>
      <family val="2"/>
    </font>
    <font>
      <b/>
      <sz val="10"/>
      <name val="Arial"/>
      <family val="2"/>
    </font>
    <font>
      <sz val="10"/>
      <color rgb="FF000000"/>
      <name val="Arial"/>
      <family val="2"/>
    </font>
    <font>
      <sz val="10"/>
      <color theme="1"/>
      <name val="Arial"/>
      <family val="2"/>
    </font>
    <font>
      <sz val="10"/>
      <name val="Arial"/>
      <family val="2"/>
    </font>
    <font>
      <b/>
      <sz val="10"/>
      <color theme="1"/>
      <name val="Arial"/>
      <family val="2"/>
    </font>
    <font>
      <sz val="11"/>
      <color rgb="FF000000"/>
      <name val="Arial"/>
      <family val="2"/>
    </font>
    <font>
      <b/>
      <u/>
      <sz val="11"/>
      <color rgb="FF000000"/>
      <name val="Arial"/>
      <family val="2"/>
    </font>
    <font>
      <sz val="14"/>
      <color rgb="FF000000"/>
      <name val="Arial"/>
      <family val="2"/>
    </font>
    <font>
      <b/>
      <i/>
      <sz val="11"/>
      <color rgb="FF000000"/>
      <name val="Arial"/>
      <family val="2"/>
    </font>
    <font>
      <b/>
      <sz val="14"/>
      <color theme="1"/>
      <name val="Arial"/>
      <family val="2"/>
    </font>
    <font>
      <b/>
      <sz val="8"/>
      <color theme="1"/>
      <name val="Arial"/>
      <family val="2"/>
    </font>
    <font>
      <sz val="12"/>
      <color theme="1"/>
      <name val="Cambria"/>
      <family val="1"/>
    </font>
    <font>
      <b/>
      <sz val="12"/>
      <color rgb="FF000000"/>
      <name val="Arial"/>
      <family val="2"/>
    </font>
    <font>
      <b/>
      <sz val="11"/>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rgb="FFD0CECE"/>
        <bgColor indexed="64"/>
      </patternFill>
    </fill>
    <fill>
      <patternFill patternType="solid">
        <fgColor theme="9"/>
        <bgColor indexed="64"/>
      </patternFill>
    </fill>
    <fill>
      <patternFill patternType="solid">
        <fgColor rgb="FFFFFF00"/>
        <bgColor indexed="64"/>
      </patternFill>
    </fill>
    <fill>
      <patternFill patternType="solid">
        <fgColor rgb="FFFF0000"/>
        <bgColor indexed="64"/>
      </patternFill>
    </fill>
    <fill>
      <patternFill patternType="solid">
        <fgColor theme="8"/>
        <bgColor indexed="64"/>
      </patternFill>
    </fill>
    <fill>
      <patternFill patternType="solid">
        <fgColor theme="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rgb="FF000000"/>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rgb="FF000000"/>
      </bottom>
      <diagonal/>
    </border>
    <border>
      <left style="medium">
        <color indexed="64"/>
      </left>
      <right/>
      <top style="medium">
        <color rgb="FF000000"/>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rgb="FF000000"/>
      </right>
      <top style="medium">
        <color indexed="64"/>
      </top>
      <bottom style="medium">
        <color indexed="64"/>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s>
  <cellStyleXfs count="5">
    <xf numFmtId="0" fontId="0"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cellStyleXfs>
  <cellXfs count="415">
    <xf numFmtId="0" fontId="0" fillId="0" borderId="0" xfId="0"/>
    <xf numFmtId="0" fontId="3" fillId="0" borderId="0" xfId="0" applyFont="1"/>
    <xf numFmtId="0" fontId="3" fillId="0" borderId="0" xfId="0" applyFont="1" applyAlignment="1">
      <alignment vertical="center"/>
    </xf>
    <xf numFmtId="164" fontId="3" fillId="0" borderId="0" xfId="1" applyFont="1"/>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165" fontId="9" fillId="0" borderId="1" xfId="0" applyNumberFormat="1" applyFont="1" applyBorder="1" applyAlignment="1">
      <alignment vertical="center"/>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vertical="center" wrapText="1"/>
    </xf>
    <xf numFmtId="0" fontId="9" fillId="0" borderId="0" xfId="0" applyFont="1"/>
    <xf numFmtId="0" fontId="2" fillId="0" borderId="13" xfId="0" applyFont="1" applyBorder="1"/>
    <xf numFmtId="0" fontId="2" fillId="0" borderId="15" xfId="0" applyFont="1" applyBorder="1"/>
    <xf numFmtId="0" fontId="11" fillId="0" borderId="0" xfId="0" applyFont="1"/>
    <xf numFmtId="10" fontId="3" fillId="0" borderId="0" xfId="3" applyNumberFormat="1" applyFont="1"/>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5" fontId="3" fillId="0" borderId="1" xfId="0" applyNumberFormat="1" applyFont="1" applyBorder="1" applyAlignment="1">
      <alignment vertical="center"/>
    </xf>
    <xf numFmtId="167" fontId="3" fillId="0" borderId="0" xfId="1" applyNumberFormat="1" applyFont="1"/>
    <xf numFmtId="0" fontId="3" fillId="0" borderId="9" xfId="0" applyFont="1" applyBorder="1" applyAlignment="1">
      <alignment horizontal="center" vertical="center"/>
    </xf>
    <xf numFmtId="0" fontId="3" fillId="0" borderId="10" xfId="0" applyFont="1" applyBorder="1" applyAlignment="1">
      <alignment horizontal="center" vertical="center" wrapText="1"/>
    </xf>
    <xf numFmtId="0" fontId="2" fillId="0" borderId="22" xfId="0" applyFont="1" applyBorder="1"/>
    <xf numFmtId="0" fontId="2" fillId="0" borderId="7" xfId="0" applyFont="1" applyBorder="1"/>
    <xf numFmtId="0" fontId="2" fillId="0" borderId="9" xfId="0" applyFont="1" applyBorder="1"/>
    <xf numFmtId="0" fontId="13" fillId="0" borderId="27" xfId="0" applyFont="1" applyBorder="1" applyAlignment="1">
      <alignment horizontal="justify" vertical="center" wrapText="1"/>
    </xf>
    <xf numFmtId="0" fontId="6" fillId="0" borderId="27"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30" xfId="0" applyFont="1" applyBorder="1" applyAlignment="1">
      <alignment horizontal="justify" vertical="center" wrapText="1"/>
    </xf>
    <xf numFmtId="0" fontId="6" fillId="0" borderId="31" xfId="0" applyFont="1" applyBorder="1" applyAlignment="1">
      <alignment vertical="center"/>
    </xf>
    <xf numFmtId="6" fontId="6" fillId="0" borderId="30" xfId="0" applyNumberFormat="1" applyFont="1" applyBorder="1" applyAlignment="1">
      <alignment horizontal="right" vertical="center"/>
    </xf>
    <xf numFmtId="0" fontId="6" fillId="0" borderId="28" xfId="0" applyFont="1" applyBorder="1" applyAlignment="1">
      <alignment vertical="center"/>
    </xf>
    <xf numFmtId="6" fontId="6" fillId="0" borderId="27" xfId="0" applyNumberFormat="1" applyFont="1" applyBorder="1" applyAlignment="1">
      <alignment horizontal="right" vertical="center"/>
    </xf>
    <xf numFmtId="164" fontId="3" fillId="0" borderId="0" xfId="0" applyNumberFormat="1" applyFont="1"/>
    <xf numFmtId="0" fontId="3" fillId="0" borderId="27" xfId="0" applyFont="1" applyBorder="1"/>
    <xf numFmtId="0" fontId="6" fillId="0" borderId="25" xfId="0" applyFont="1" applyBorder="1" applyAlignment="1">
      <alignment vertical="center"/>
    </xf>
    <xf numFmtId="6" fontId="6" fillId="0" borderId="25" xfId="0" applyNumberFormat="1" applyFont="1" applyBorder="1" applyAlignment="1">
      <alignment horizontal="right" vertical="center"/>
    </xf>
    <xf numFmtId="9" fontId="3" fillId="0" borderId="0" xfId="3" applyFont="1"/>
    <xf numFmtId="0" fontId="6" fillId="4" borderId="28"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13" fillId="0" borderId="26" xfId="0" applyFont="1" applyBorder="1" applyAlignment="1">
      <alignment horizontal="justify" vertical="center" wrapText="1"/>
    </xf>
    <xf numFmtId="0" fontId="12" fillId="0" borderId="28" xfId="0" applyFont="1" applyBorder="1" applyAlignment="1">
      <alignment horizontal="justify" vertical="center" wrapText="1"/>
    </xf>
    <xf numFmtId="0" fontId="3" fillId="0" borderId="0" xfId="0" applyFont="1" applyAlignment="1">
      <alignment horizontal="center" vertical="center"/>
    </xf>
    <xf numFmtId="0" fontId="12" fillId="0" borderId="31" xfId="0" applyFont="1" applyBorder="1" applyAlignment="1">
      <alignment horizontal="justify" vertical="center" wrapText="1"/>
    </xf>
    <xf numFmtId="0" fontId="15" fillId="0" borderId="30" xfId="0" applyFont="1" applyBorder="1" applyAlignment="1">
      <alignment horizontal="justify" vertical="center" wrapText="1"/>
    </xf>
    <xf numFmtId="168" fontId="3" fillId="0" borderId="1" xfId="2" applyNumberFormat="1" applyFont="1" applyBorder="1" applyAlignment="1">
      <alignment horizontal="right" vertical="center"/>
    </xf>
    <xf numFmtId="168" fontId="3" fillId="0" borderId="34" xfId="2" applyNumberFormat="1" applyFont="1" applyBorder="1" applyAlignment="1">
      <alignment horizontal="right" vertical="center"/>
    </xf>
    <xf numFmtId="0" fontId="3" fillId="0" borderId="35" xfId="0" applyFont="1" applyBorder="1" applyAlignment="1">
      <alignment horizontal="center" vertical="center"/>
    </xf>
    <xf numFmtId="0" fontId="2" fillId="0" borderId="12" xfId="0" applyFont="1" applyBorder="1" applyAlignment="1">
      <alignment horizontal="left" vertical="center"/>
    </xf>
    <xf numFmtId="168" fontId="3" fillId="0" borderId="12" xfId="0" applyNumberFormat="1" applyFont="1" applyBorder="1" applyAlignment="1">
      <alignment horizontal="right" vertical="center"/>
    </xf>
    <xf numFmtId="0" fontId="2" fillId="0" borderId="14" xfId="0" applyFont="1" applyBorder="1" applyAlignment="1">
      <alignment horizontal="left" vertical="center"/>
    </xf>
    <xf numFmtId="168" fontId="3" fillId="0" borderId="14" xfId="2" applyNumberFormat="1" applyFont="1" applyBorder="1" applyAlignment="1">
      <alignment horizontal="right" vertical="center"/>
    </xf>
    <xf numFmtId="0" fontId="2" fillId="0" borderId="16" xfId="0" applyFont="1" applyBorder="1" applyAlignment="1">
      <alignment horizontal="left" vertical="center"/>
    </xf>
    <xf numFmtId="168" fontId="3" fillId="0" borderId="16" xfId="0" applyNumberFormat="1" applyFont="1" applyBorder="1" applyAlignment="1">
      <alignment horizontal="right" vertical="center"/>
    </xf>
    <xf numFmtId="165" fontId="16" fillId="0" borderId="25" xfId="0" applyNumberFormat="1" applyFont="1" applyBorder="1" applyAlignment="1">
      <alignment vertical="center"/>
    </xf>
    <xf numFmtId="164" fontId="2" fillId="0" borderId="0" xfId="1" applyFont="1"/>
    <xf numFmtId="165" fontId="3" fillId="0" borderId="0" xfId="0" applyNumberFormat="1" applyFont="1"/>
    <xf numFmtId="0" fontId="6" fillId="5" borderId="31"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6" fillId="5" borderId="36"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6" fillId="0" borderId="37" xfId="0" applyFont="1" applyBorder="1" applyAlignment="1">
      <alignment vertical="center"/>
    </xf>
    <xf numFmtId="6" fontId="6" fillId="0" borderId="38" xfId="0" applyNumberFormat="1" applyFont="1" applyBorder="1" applyAlignment="1">
      <alignment horizontal="right" vertical="center"/>
    </xf>
    <xf numFmtId="0" fontId="6" fillId="4" borderId="39"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44" xfId="0" applyFont="1" applyFill="1" applyBorder="1" applyAlignment="1">
      <alignment horizontal="center" vertical="center"/>
    </xf>
    <xf numFmtId="0" fontId="2" fillId="4" borderId="6" xfId="0" applyFont="1" applyFill="1" applyBorder="1" applyAlignment="1">
      <alignment horizontal="center" vertical="center" wrapText="1"/>
    </xf>
    <xf numFmtId="0" fontId="2" fillId="4" borderId="45" xfId="0" applyFont="1" applyFill="1" applyBorder="1" applyAlignment="1">
      <alignment horizontal="center" vertical="center" wrapText="1"/>
    </xf>
    <xf numFmtId="0" fontId="2" fillId="4" borderId="26" xfId="0" applyFont="1" applyFill="1" applyBorder="1" applyAlignment="1">
      <alignment horizontal="center" vertical="center" wrapText="1"/>
    </xf>
    <xf numFmtId="166" fontId="3" fillId="0" borderId="0" xfId="0" applyNumberFormat="1" applyFont="1" applyAlignment="1">
      <alignment horizontal="center" vertical="center"/>
    </xf>
    <xf numFmtId="0" fontId="2" fillId="0" borderId="22"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165" fontId="3" fillId="0" borderId="25" xfId="0" applyNumberFormat="1" applyFont="1" applyBorder="1" applyAlignment="1">
      <alignment horizontal="center" vertical="center"/>
    </xf>
    <xf numFmtId="165" fontId="2" fillId="0" borderId="31" xfId="0" applyNumberFormat="1" applyFont="1" applyBorder="1" applyAlignment="1">
      <alignment horizontal="center" vertical="center"/>
    </xf>
    <xf numFmtId="0" fontId="7" fillId="3" borderId="44" xfId="0" applyFont="1" applyFill="1" applyBorder="1" applyAlignment="1">
      <alignment horizontal="center" vertical="center" wrapText="1"/>
    </xf>
    <xf numFmtId="0" fontId="3" fillId="0" borderId="33" xfId="0" applyFont="1" applyBorder="1" applyAlignment="1">
      <alignment horizontal="center" vertical="center"/>
    </xf>
    <xf numFmtId="0" fontId="2" fillId="0" borderId="46" xfId="0" applyFont="1" applyBorder="1"/>
    <xf numFmtId="165" fontId="9" fillId="0" borderId="10" xfId="0" applyNumberFormat="1" applyFont="1" applyBorder="1" applyAlignment="1">
      <alignment vertical="center"/>
    </xf>
    <xf numFmtId="9" fontId="3" fillId="0" borderId="0" xfId="0" applyNumberFormat="1" applyFont="1"/>
    <xf numFmtId="165" fontId="3" fillId="0" borderId="43" xfId="0" applyNumberFormat="1" applyFont="1" applyBorder="1"/>
    <xf numFmtId="165" fontId="3" fillId="0" borderId="34" xfId="0" applyNumberFormat="1" applyFont="1" applyBorder="1"/>
    <xf numFmtId="165" fontId="2" fillId="0" borderId="47" xfId="0" applyNumberFormat="1" applyFont="1" applyBorder="1"/>
    <xf numFmtId="165" fontId="3" fillId="0" borderId="14" xfId="4" applyNumberFormat="1" applyFont="1" applyBorder="1" applyAlignment="1">
      <alignment vertical="center"/>
    </xf>
    <xf numFmtId="165" fontId="3" fillId="0" borderId="14" xfId="0" applyNumberFormat="1" applyFont="1" applyBorder="1" applyAlignment="1">
      <alignment vertical="center"/>
    </xf>
    <xf numFmtId="165" fontId="3" fillId="0" borderId="48" xfId="4" applyNumberFormat="1" applyFont="1" applyBorder="1" applyAlignment="1">
      <alignment vertical="center"/>
    </xf>
    <xf numFmtId="165" fontId="3" fillId="0" borderId="48" xfId="0" applyNumberFormat="1" applyFont="1" applyBorder="1" applyAlignment="1">
      <alignment vertical="center"/>
    </xf>
    <xf numFmtId="165" fontId="3" fillId="0" borderId="8" xfId="0" applyNumberFormat="1" applyFont="1" applyBorder="1" applyAlignment="1">
      <alignment vertical="center"/>
    </xf>
    <xf numFmtId="165" fontId="3" fillId="0" borderId="23" xfId="0" applyNumberFormat="1" applyFont="1" applyBorder="1"/>
    <xf numFmtId="165" fontId="3" fillId="0" borderId="8" xfId="0" applyNumberFormat="1" applyFont="1" applyBorder="1"/>
    <xf numFmtId="165" fontId="2" fillId="0" borderId="24" xfId="0" applyNumberFormat="1" applyFont="1" applyBorder="1"/>
    <xf numFmtId="0" fontId="2" fillId="5" borderId="18" xfId="0" applyFont="1" applyFill="1" applyBorder="1"/>
    <xf numFmtId="0" fontId="2" fillId="4" borderId="18" xfId="0" applyFont="1" applyFill="1" applyBorder="1" applyAlignment="1">
      <alignment vertical="center" wrapText="1"/>
    </xf>
    <xf numFmtId="0" fontId="6" fillId="6" borderId="27"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18" fillId="0" borderId="0" xfId="0" applyFont="1" applyAlignment="1">
      <alignment vertical="center"/>
    </xf>
    <xf numFmtId="0" fontId="19" fillId="0" borderId="31" xfId="0" applyFont="1" applyBorder="1" applyAlignment="1">
      <alignment horizontal="right" vertical="center"/>
    </xf>
    <xf numFmtId="165" fontId="4" fillId="0" borderId="30" xfId="0" applyNumberFormat="1" applyFont="1" applyBorder="1" applyAlignment="1">
      <alignment vertical="center"/>
    </xf>
    <xf numFmtId="0" fontId="12" fillId="0" borderId="30" xfId="0" applyFont="1" applyBorder="1" applyAlignment="1">
      <alignment horizontal="left" vertical="center" wrapText="1"/>
    </xf>
    <xf numFmtId="0" fontId="12" fillId="0" borderId="30" xfId="0" applyFont="1" applyBorder="1" applyAlignment="1">
      <alignment horizontal="left" vertical="center"/>
    </xf>
    <xf numFmtId="165" fontId="3" fillId="0" borderId="47" xfId="0" applyNumberFormat="1" applyFont="1" applyBorder="1" applyAlignment="1">
      <alignment vertical="center"/>
    </xf>
    <xf numFmtId="165" fontId="3" fillId="0" borderId="24" xfId="0" applyNumberFormat="1" applyFont="1" applyBorder="1" applyAlignment="1">
      <alignment vertical="center"/>
    </xf>
    <xf numFmtId="165" fontId="2" fillId="0" borderId="0" xfId="0" applyNumberFormat="1" applyFont="1"/>
    <xf numFmtId="165" fontId="3" fillId="0" borderId="51" xfId="0" applyNumberFormat="1" applyFont="1" applyBorder="1"/>
    <xf numFmtId="165" fontId="2" fillId="0" borderId="25" xfId="0" applyNumberFormat="1" applyFont="1" applyBorder="1"/>
    <xf numFmtId="0" fontId="7" fillId="7" borderId="12" xfId="0" applyFont="1" applyFill="1" applyBorder="1" applyAlignment="1">
      <alignment horizontal="center" vertical="center" wrapText="1"/>
    </xf>
    <xf numFmtId="166" fontId="12" fillId="7" borderId="14" xfId="4" applyNumberFormat="1" applyFont="1" applyFill="1" applyBorder="1" applyAlignment="1">
      <alignment vertical="center"/>
    </xf>
    <xf numFmtId="165" fontId="3" fillId="7" borderId="14" xfId="0" applyNumberFormat="1" applyFont="1" applyFill="1" applyBorder="1" applyAlignment="1">
      <alignment vertical="center"/>
    </xf>
    <xf numFmtId="0" fontId="2" fillId="7" borderId="12" xfId="0" applyFont="1" applyFill="1" applyBorder="1" applyAlignment="1">
      <alignment horizontal="left" vertical="center"/>
    </xf>
    <xf numFmtId="165" fontId="3" fillId="7" borderId="43" xfId="0" applyNumberFormat="1" applyFont="1" applyFill="1" applyBorder="1"/>
    <xf numFmtId="0" fontId="2" fillId="7" borderId="14" xfId="0" applyFont="1" applyFill="1" applyBorder="1" applyAlignment="1">
      <alignment horizontal="left" vertical="center"/>
    </xf>
    <xf numFmtId="165" fontId="3" fillId="7" borderId="34" xfId="0" applyNumberFormat="1" applyFont="1" applyFill="1" applyBorder="1"/>
    <xf numFmtId="0" fontId="2" fillId="7" borderId="16" xfId="0" applyFont="1" applyFill="1" applyBorder="1" applyAlignment="1">
      <alignment horizontal="left" vertical="center"/>
    </xf>
    <xf numFmtId="165" fontId="2" fillId="7" borderId="47" xfId="0" applyNumberFormat="1" applyFont="1" applyFill="1" applyBorder="1"/>
    <xf numFmtId="0" fontId="7" fillId="7" borderId="20" xfId="0" applyFont="1" applyFill="1" applyBorder="1" applyAlignment="1">
      <alignment horizontal="center" vertical="center" wrapText="1"/>
    </xf>
    <xf numFmtId="165" fontId="3" fillId="7" borderId="1" xfId="0" applyNumberFormat="1" applyFont="1" applyFill="1" applyBorder="1" applyAlignment="1">
      <alignment vertical="center"/>
    </xf>
    <xf numFmtId="0" fontId="2" fillId="7" borderId="22" xfId="0" applyFont="1" applyFill="1" applyBorder="1"/>
    <xf numFmtId="165" fontId="3" fillId="7" borderId="23" xfId="0" applyNumberFormat="1" applyFont="1" applyFill="1" applyBorder="1"/>
    <xf numFmtId="0" fontId="2" fillId="7" borderId="7" xfId="0" applyFont="1" applyFill="1" applyBorder="1"/>
    <xf numFmtId="165" fontId="3" fillId="7" borderId="8" xfId="0" applyNumberFormat="1" applyFont="1" applyFill="1" applyBorder="1"/>
    <xf numFmtId="0" fontId="2" fillId="7" borderId="9" xfId="0" applyFont="1" applyFill="1" applyBorder="1"/>
    <xf numFmtId="165" fontId="2" fillId="7" borderId="24" xfId="0" applyNumberFormat="1" applyFont="1" applyFill="1" applyBorder="1"/>
    <xf numFmtId="165" fontId="3" fillId="7" borderId="51" xfId="0" applyNumberFormat="1" applyFont="1" applyFill="1" applyBorder="1"/>
    <xf numFmtId="165" fontId="2" fillId="7" borderId="25" xfId="0" applyNumberFormat="1" applyFont="1" applyFill="1" applyBorder="1"/>
    <xf numFmtId="0" fontId="7" fillId="7" borderId="11" xfId="0" applyFont="1" applyFill="1" applyBorder="1" applyAlignment="1">
      <alignment horizontal="center" vertical="center" wrapText="1"/>
    </xf>
    <xf numFmtId="0" fontId="2" fillId="7" borderId="22" xfId="0" applyFont="1" applyFill="1" applyBorder="1" applyAlignment="1">
      <alignment horizontal="center" vertical="center"/>
    </xf>
    <xf numFmtId="0" fontId="2" fillId="7" borderId="7"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6" xfId="0" applyFont="1" applyFill="1" applyBorder="1" applyAlignment="1">
      <alignment horizontal="center" vertical="center" wrapText="1"/>
    </xf>
    <xf numFmtId="0" fontId="2" fillId="7" borderId="26" xfId="0" applyFont="1" applyFill="1" applyBorder="1" applyAlignment="1">
      <alignment horizontal="center" vertical="center" wrapText="1"/>
    </xf>
    <xf numFmtId="168" fontId="3" fillId="7" borderId="1" xfId="2" applyNumberFormat="1" applyFont="1" applyFill="1" applyBorder="1" applyAlignment="1">
      <alignment horizontal="right" vertical="center"/>
    </xf>
    <xf numFmtId="165" fontId="3" fillId="7" borderId="25" xfId="0" applyNumberFormat="1" applyFont="1" applyFill="1" applyBorder="1" applyAlignment="1">
      <alignment horizontal="center" vertical="center"/>
    </xf>
    <xf numFmtId="165" fontId="2" fillId="7" borderId="31" xfId="0" applyNumberFormat="1" applyFont="1" applyFill="1" applyBorder="1" applyAlignment="1">
      <alignment horizontal="center" vertical="center"/>
    </xf>
    <xf numFmtId="44" fontId="3" fillId="0" borderId="1" xfId="2" applyFont="1" applyBorder="1" applyAlignment="1">
      <alignment horizontal="right" vertical="center"/>
    </xf>
    <xf numFmtId="166" fontId="16" fillId="0" borderId="25" xfId="0" applyNumberFormat="1" applyFont="1" applyBorder="1" applyAlignment="1">
      <alignment horizontal="center" vertical="center"/>
    </xf>
    <xf numFmtId="0" fontId="2" fillId="0" borderId="0" xfId="0" applyFont="1" applyAlignment="1">
      <alignment horizontal="center" vertical="center"/>
    </xf>
    <xf numFmtId="0" fontId="5" fillId="8" borderId="25" xfId="0" applyFont="1" applyFill="1" applyBorder="1" applyAlignment="1">
      <alignment horizontal="center" vertical="center" wrapText="1"/>
    </xf>
    <xf numFmtId="0" fontId="7" fillId="8" borderId="12" xfId="0" applyFont="1" applyFill="1" applyBorder="1" applyAlignment="1">
      <alignment horizontal="center" vertical="center" wrapText="1"/>
    </xf>
    <xf numFmtId="165" fontId="9" fillId="8" borderId="1" xfId="0" applyNumberFormat="1" applyFont="1" applyFill="1" applyBorder="1" applyAlignment="1">
      <alignment vertical="center"/>
    </xf>
    <xf numFmtId="165" fontId="3" fillId="8" borderId="14" xfId="0" applyNumberFormat="1" applyFont="1" applyFill="1" applyBorder="1" applyAlignment="1">
      <alignment vertical="center"/>
    </xf>
    <xf numFmtId="10" fontId="12" fillId="8" borderId="14" xfId="4" applyNumberFormat="1" applyFont="1" applyFill="1" applyBorder="1" applyAlignment="1">
      <alignment horizontal="center" vertical="center"/>
    </xf>
    <xf numFmtId="166" fontId="12" fillId="8" borderId="14" xfId="4" applyNumberFormat="1" applyFont="1" applyFill="1" applyBorder="1" applyAlignment="1">
      <alignment vertical="center"/>
    </xf>
    <xf numFmtId="10" fontId="12" fillId="8" borderId="16" xfId="4" applyNumberFormat="1" applyFont="1" applyFill="1" applyBorder="1" applyAlignment="1">
      <alignment horizontal="center" vertical="center"/>
    </xf>
    <xf numFmtId="0" fontId="2" fillId="8" borderId="12" xfId="0" applyFont="1" applyFill="1" applyBorder="1" applyAlignment="1">
      <alignment horizontal="left" vertical="center"/>
    </xf>
    <xf numFmtId="165" fontId="3" fillId="8" borderId="12" xfId="0" applyNumberFormat="1" applyFont="1" applyFill="1" applyBorder="1"/>
    <xf numFmtId="0" fontId="2" fillId="8" borderId="14" xfId="0" applyFont="1" applyFill="1" applyBorder="1" applyAlignment="1">
      <alignment horizontal="left" vertical="center"/>
    </xf>
    <xf numFmtId="165" fontId="3" fillId="8" borderId="14" xfId="0" applyNumberFormat="1" applyFont="1" applyFill="1" applyBorder="1"/>
    <xf numFmtId="0" fontId="2" fillId="8" borderId="16" xfId="0" applyFont="1" applyFill="1" applyBorder="1" applyAlignment="1">
      <alignment horizontal="left" vertical="center"/>
    </xf>
    <xf numFmtId="165" fontId="2" fillId="8" borderId="16" xfId="0" applyNumberFormat="1" applyFont="1" applyFill="1" applyBorder="1"/>
    <xf numFmtId="165" fontId="3" fillId="8" borderId="43" xfId="0" applyNumberFormat="1" applyFont="1" applyFill="1" applyBorder="1"/>
    <xf numFmtId="165" fontId="3" fillId="8" borderId="34" xfId="0" applyNumberFormat="1" applyFont="1" applyFill="1" applyBorder="1"/>
    <xf numFmtId="165" fontId="2" fillId="8" borderId="47" xfId="0" applyNumberFormat="1" applyFont="1" applyFill="1" applyBorder="1"/>
    <xf numFmtId="0" fontId="2" fillId="0" borderId="0" xfId="0" applyFont="1"/>
    <xf numFmtId="0" fontId="7" fillId="8" borderId="20" xfId="0" applyFont="1" applyFill="1" applyBorder="1" applyAlignment="1">
      <alignment horizontal="center" vertical="center" wrapText="1"/>
    </xf>
    <xf numFmtId="0" fontId="7" fillId="8" borderId="21" xfId="0" applyFont="1" applyFill="1" applyBorder="1" applyAlignment="1">
      <alignment horizontal="center" vertical="center" wrapText="1"/>
    </xf>
    <xf numFmtId="165" fontId="3" fillId="8" borderId="1" xfId="0" applyNumberFormat="1" applyFont="1" applyFill="1" applyBorder="1" applyAlignment="1">
      <alignment vertical="center"/>
    </xf>
    <xf numFmtId="165" fontId="3" fillId="8" borderId="8" xfId="0" applyNumberFormat="1" applyFont="1" applyFill="1" applyBorder="1" applyAlignment="1">
      <alignment vertical="center"/>
    </xf>
    <xf numFmtId="0" fontId="2" fillId="8" borderId="11" xfId="0" applyFont="1" applyFill="1" applyBorder="1"/>
    <xf numFmtId="0" fontId="2" fillId="8" borderId="13" xfId="0" applyFont="1" applyFill="1" applyBorder="1"/>
    <xf numFmtId="0" fontId="2" fillId="8" borderId="15" xfId="0" applyFont="1" applyFill="1" applyBorder="1"/>
    <xf numFmtId="10" fontId="3" fillId="8" borderId="14" xfId="0" applyNumberFormat="1" applyFont="1" applyFill="1" applyBorder="1" applyAlignment="1">
      <alignment horizontal="center" vertical="center"/>
    </xf>
    <xf numFmtId="44" fontId="3" fillId="0" borderId="6" xfId="2" applyFont="1" applyBorder="1" applyAlignment="1">
      <alignment vertical="center"/>
    </xf>
    <xf numFmtId="165" fontId="3" fillId="8" borderId="1" xfId="0" applyNumberFormat="1" applyFont="1" applyFill="1" applyBorder="1" applyAlignment="1">
      <alignment vertical="center" wrapText="1"/>
    </xf>
    <xf numFmtId="165" fontId="3" fillId="8" borderId="51" xfId="0" applyNumberFormat="1" applyFont="1" applyFill="1" applyBorder="1"/>
    <xf numFmtId="165" fontId="2" fillId="8" borderId="25" xfId="0" applyNumberFormat="1" applyFont="1" applyFill="1" applyBorder="1"/>
    <xf numFmtId="0" fontId="7" fillId="8" borderId="11" xfId="0" applyFont="1" applyFill="1" applyBorder="1" applyAlignment="1">
      <alignment horizontal="center" vertical="center" wrapText="1"/>
    </xf>
    <xf numFmtId="0" fontId="2" fillId="8" borderId="22" xfId="0" applyFont="1" applyFill="1" applyBorder="1" applyAlignment="1">
      <alignment horizontal="center" vertical="center"/>
    </xf>
    <xf numFmtId="165" fontId="3" fillId="8" borderId="23" xfId="0" applyNumberFormat="1" applyFont="1" applyFill="1" applyBorder="1"/>
    <xf numFmtId="0" fontId="2" fillId="8" borderId="7" xfId="0" applyFont="1" applyFill="1" applyBorder="1" applyAlignment="1">
      <alignment horizontal="center" vertical="center"/>
    </xf>
    <xf numFmtId="165" fontId="3" fillId="8" borderId="8" xfId="0" applyNumberFormat="1" applyFont="1" applyFill="1" applyBorder="1"/>
    <xf numFmtId="0" fontId="2" fillId="8" borderId="9" xfId="0" applyFont="1" applyFill="1" applyBorder="1" applyAlignment="1">
      <alignment horizontal="center" vertical="center"/>
    </xf>
    <xf numFmtId="165" fontId="2" fillId="8" borderId="24" xfId="0" applyNumberFormat="1" applyFont="1" applyFill="1" applyBorder="1"/>
    <xf numFmtId="0" fontId="7" fillId="7" borderId="54" xfId="0" applyFont="1" applyFill="1" applyBorder="1" applyAlignment="1">
      <alignment horizontal="center" vertical="center" wrapText="1"/>
    </xf>
    <xf numFmtId="165" fontId="3" fillId="7" borderId="33" xfId="0" applyNumberFormat="1" applyFont="1" applyFill="1" applyBorder="1" applyAlignment="1">
      <alignment vertical="center"/>
    </xf>
    <xf numFmtId="165" fontId="3" fillId="7" borderId="33" xfId="0" applyNumberFormat="1" applyFont="1" applyFill="1" applyBorder="1" applyAlignment="1">
      <alignment vertical="center" wrapText="1"/>
    </xf>
    <xf numFmtId="165" fontId="3" fillId="7" borderId="55" xfId="0" applyNumberFormat="1" applyFont="1" applyFill="1" applyBorder="1"/>
    <xf numFmtId="165" fontId="3" fillId="7" borderId="33" xfId="0" applyNumberFormat="1" applyFont="1" applyFill="1" applyBorder="1"/>
    <xf numFmtId="165" fontId="2" fillId="7" borderId="35" xfId="0" applyNumberFormat="1" applyFont="1" applyFill="1" applyBorder="1"/>
    <xf numFmtId="0" fontId="5" fillId="0" borderId="0" xfId="0" applyFont="1" applyAlignment="1">
      <alignment vertical="center" wrapText="1"/>
    </xf>
    <xf numFmtId="0" fontId="7" fillId="0" borderId="0" xfId="0" applyFont="1" applyAlignment="1">
      <alignment horizontal="center" vertical="center" wrapText="1"/>
    </xf>
    <xf numFmtId="165" fontId="3" fillId="0" borderId="0" xfId="0" applyNumberFormat="1" applyFont="1" applyAlignment="1">
      <alignment vertical="center"/>
    </xf>
    <xf numFmtId="165" fontId="3" fillId="0" borderId="0" xfId="0" applyNumberFormat="1" applyFont="1" applyAlignment="1">
      <alignment vertical="center" wrapText="1"/>
    </xf>
    <xf numFmtId="0" fontId="5" fillId="7" borderId="25" xfId="0" applyFont="1" applyFill="1" applyBorder="1" applyAlignment="1">
      <alignment horizontal="center" vertical="center" wrapText="1"/>
    </xf>
    <xf numFmtId="44" fontId="3" fillId="0" borderId="1" xfId="0" applyNumberFormat="1" applyFont="1" applyBorder="1"/>
    <xf numFmtId="44" fontId="12" fillId="0" borderId="1" xfId="0" applyNumberFormat="1" applyFont="1" applyBorder="1" applyAlignment="1">
      <alignment vertical="center"/>
    </xf>
    <xf numFmtId="0" fontId="0" fillId="0" borderId="1" xfId="0" applyBorder="1" applyAlignment="1">
      <alignment horizontal="center" vertical="center"/>
    </xf>
    <xf numFmtId="0" fontId="0" fillId="0" borderId="1" xfId="0" applyBorder="1"/>
    <xf numFmtId="44" fontId="12" fillId="9" borderId="1" xfId="0" applyNumberFormat="1" applyFont="1" applyFill="1" applyBorder="1" applyAlignment="1">
      <alignment vertical="center"/>
    </xf>
    <xf numFmtId="0" fontId="0" fillId="9" borderId="1" xfId="0" applyFill="1" applyBorder="1" applyAlignment="1">
      <alignment horizontal="center" vertical="center"/>
    </xf>
    <xf numFmtId="0" fontId="0" fillId="9" borderId="1" xfId="0" applyFill="1" applyBorder="1" applyAlignment="1">
      <alignment wrapText="1"/>
    </xf>
    <xf numFmtId="0" fontId="0" fillId="5" borderId="1" xfId="0" applyFill="1" applyBorder="1" applyAlignment="1">
      <alignment horizontal="center" vertical="center"/>
    </xf>
    <xf numFmtId="0" fontId="7" fillId="9" borderId="12" xfId="0" applyFont="1" applyFill="1" applyBorder="1" applyAlignment="1">
      <alignment horizontal="center" vertical="center" wrapText="1"/>
    </xf>
    <xf numFmtId="166" fontId="12" fillId="9" borderId="14" xfId="4" applyNumberFormat="1" applyFont="1" applyFill="1" applyBorder="1" applyAlignment="1">
      <alignment vertical="center"/>
    </xf>
    <xf numFmtId="165" fontId="3" fillId="9" borderId="14" xfId="0" applyNumberFormat="1" applyFont="1" applyFill="1" applyBorder="1" applyAlignment="1">
      <alignment vertical="center"/>
    </xf>
    <xf numFmtId="0" fontId="2" fillId="9" borderId="12" xfId="0" applyFont="1" applyFill="1" applyBorder="1" applyAlignment="1">
      <alignment horizontal="left" vertical="center"/>
    </xf>
    <xf numFmtId="165" fontId="3" fillId="9" borderId="43" xfId="0" applyNumberFormat="1" applyFont="1" applyFill="1" applyBorder="1"/>
    <xf numFmtId="0" fontId="2" fillId="9" borderId="14" xfId="0" applyFont="1" applyFill="1" applyBorder="1" applyAlignment="1">
      <alignment horizontal="left" vertical="center"/>
    </xf>
    <xf numFmtId="165" fontId="3" fillId="9" borderId="34" xfId="0" applyNumberFormat="1" applyFont="1" applyFill="1" applyBorder="1"/>
    <xf numFmtId="0" fontId="2" fillId="9" borderId="16" xfId="0" applyFont="1" applyFill="1" applyBorder="1" applyAlignment="1">
      <alignment horizontal="left" vertical="center"/>
    </xf>
    <xf numFmtId="165" fontId="2" fillId="9" borderId="47" xfId="0" applyNumberFormat="1" applyFont="1" applyFill="1" applyBorder="1"/>
    <xf numFmtId="0" fontId="0" fillId="10" borderId="1" xfId="0" applyFill="1" applyBorder="1" applyAlignment="1">
      <alignment horizontal="center" vertical="center"/>
    </xf>
    <xf numFmtId="0" fontId="0" fillId="10" borderId="1" xfId="0" applyFill="1" applyBorder="1"/>
    <xf numFmtId="44" fontId="3" fillId="10" borderId="1" xfId="0" applyNumberFormat="1" applyFont="1" applyFill="1" applyBorder="1"/>
    <xf numFmtId="44" fontId="0" fillId="10" borderId="1" xfId="0" applyNumberFormat="1" applyFill="1" applyBorder="1"/>
    <xf numFmtId="0" fontId="0" fillId="0" borderId="1" xfId="0" applyBorder="1" applyAlignment="1">
      <alignment wrapText="1"/>
    </xf>
    <xf numFmtId="0" fontId="12" fillId="0" borderId="1" xfId="0" applyFont="1" applyBorder="1" applyAlignment="1">
      <alignment vertical="center" wrapText="1"/>
    </xf>
    <xf numFmtId="44" fontId="3" fillId="0" borderId="1" xfId="0" applyNumberFormat="1" applyFont="1" applyBorder="1" applyAlignment="1">
      <alignment vertical="center"/>
    </xf>
    <xf numFmtId="0" fontId="3" fillId="9" borderId="1" xfId="0" applyFont="1" applyFill="1" applyBorder="1" applyAlignment="1">
      <alignment vertical="center" wrapText="1"/>
    </xf>
    <xf numFmtId="0" fontId="3" fillId="0" borderId="1" xfId="0" applyFont="1" applyBorder="1" applyAlignment="1">
      <alignment vertical="center" wrapText="1"/>
    </xf>
    <xf numFmtId="0" fontId="0" fillId="7" borderId="1" xfId="0" applyFill="1" applyBorder="1" applyAlignment="1">
      <alignment horizontal="center" vertical="center"/>
    </xf>
    <xf numFmtId="0" fontId="0" fillId="7" borderId="1" xfId="0" applyFill="1" applyBorder="1"/>
    <xf numFmtId="44" fontId="3" fillId="7" borderId="1" xfId="0" applyNumberFormat="1" applyFont="1" applyFill="1" applyBorder="1"/>
    <xf numFmtId="0" fontId="12" fillId="9" borderId="1" xfId="0" applyFont="1" applyFill="1" applyBorder="1" applyAlignment="1">
      <alignment vertical="center" wrapText="1"/>
    </xf>
    <xf numFmtId="0" fontId="7" fillId="9" borderId="53" xfId="0" applyFont="1" applyFill="1" applyBorder="1" applyAlignment="1">
      <alignment horizontal="center" vertical="center" wrapText="1"/>
    </xf>
    <xf numFmtId="0" fontId="7" fillId="9" borderId="21" xfId="0" applyFont="1" applyFill="1" applyBorder="1" applyAlignment="1">
      <alignment horizontal="center" vertical="center" wrapText="1"/>
    </xf>
    <xf numFmtId="165" fontId="3" fillId="9" borderId="52" xfId="0" applyNumberFormat="1" applyFont="1" applyFill="1" applyBorder="1" applyAlignment="1">
      <alignment vertical="center"/>
    </xf>
    <xf numFmtId="165" fontId="3" fillId="9" borderId="8" xfId="0" applyNumberFormat="1" applyFont="1" applyFill="1" applyBorder="1" applyAlignment="1">
      <alignment vertical="center"/>
    </xf>
    <xf numFmtId="165" fontId="3" fillId="9" borderId="1" xfId="0" applyNumberFormat="1" applyFont="1" applyFill="1" applyBorder="1" applyAlignment="1">
      <alignment vertical="center" wrapText="1"/>
    </xf>
    <xf numFmtId="0" fontId="2" fillId="9" borderId="12" xfId="0" applyFont="1" applyFill="1" applyBorder="1"/>
    <xf numFmtId="0" fontId="2" fillId="9" borderId="14" xfId="0" applyFont="1" applyFill="1" applyBorder="1"/>
    <xf numFmtId="0" fontId="2" fillId="9" borderId="16" xfId="0" applyFont="1" applyFill="1" applyBorder="1"/>
    <xf numFmtId="0" fontId="0" fillId="0" borderId="1" xfId="0" applyBorder="1" applyAlignment="1">
      <alignment vertical="center" wrapText="1"/>
    </xf>
    <xf numFmtId="0" fontId="0" fillId="9" borderId="1" xfId="0" applyFill="1" applyBorder="1" applyAlignment="1">
      <alignment vertical="center" wrapText="1"/>
    </xf>
    <xf numFmtId="165" fontId="3" fillId="9" borderId="51" xfId="0" applyNumberFormat="1" applyFont="1" applyFill="1" applyBorder="1"/>
    <xf numFmtId="165" fontId="2" fillId="9" borderId="25" xfId="0" applyNumberFormat="1" applyFont="1" applyFill="1" applyBorder="1"/>
    <xf numFmtId="0" fontId="7" fillId="9" borderId="11" xfId="0" applyFont="1" applyFill="1" applyBorder="1" applyAlignment="1">
      <alignment horizontal="center" vertical="center" wrapText="1"/>
    </xf>
    <xf numFmtId="0" fontId="2" fillId="9" borderId="22" xfId="0" applyFont="1" applyFill="1" applyBorder="1" applyAlignment="1">
      <alignment horizontal="center" vertical="center"/>
    </xf>
    <xf numFmtId="165" fontId="3" fillId="9" borderId="23" xfId="0" applyNumberFormat="1" applyFont="1" applyFill="1" applyBorder="1"/>
    <xf numFmtId="0" fontId="2" fillId="9" borderId="7" xfId="0" applyFont="1" applyFill="1" applyBorder="1" applyAlignment="1">
      <alignment horizontal="center" vertical="center"/>
    </xf>
    <xf numFmtId="165" fontId="3" fillId="9" borderId="8" xfId="0" applyNumberFormat="1" applyFont="1" applyFill="1" applyBorder="1"/>
    <xf numFmtId="0" fontId="2" fillId="9" borderId="9" xfId="0" applyFont="1" applyFill="1" applyBorder="1" applyAlignment="1">
      <alignment horizontal="center" vertical="center"/>
    </xf>
    <xf numFmtId="165" fontId="2" fillId="9" borderId="24" xfId="0" applyNumberFormat="1" applyFont="1" applyFill="1" applyBorder="1"/>
    <xf numFmtId="168" fontId="2" fillId="0" borderId="16" xfId="0" applyNumberFormat="1" applyFont="1" applyBorder="1" applyAlignment="1">
      <alignment horizontal="right" vertical="center"/>
    </xf>
    <xf numFmtId="165" fontId="12" fillId="9" borderId="1" xfId="0" applyNumberFormat="1" applyFont="1" applyFill="1" applyBorder="1" applyAlignment="1">
      <alignment vertical="center"/>
    </xf>
    <xf numFmtId="0" fontId="16" fillId="11" borderId="25" xfId="0" applyFont="1" applyFill="1" applyBorder="1" applyAlignment="1">
      <alignment horizontal="center" vertical="center" wrapText="1"/>
    </xf>
    <xf numFmtId="0" fontId="16" fillId="7" borderId="25" xfId="0" applyFont="1" applyFill="1" applyBorder="1" applyAlignment="1">
      <alignment horizontal="center" vertical="center" wrapText="1"/>
    </xf>
    <xf numFmtId="165" fontId="16" fillId="7" borderId="25" xfId="0" applyNumberFormat="1" applyFont="1" applyFill="1" applyBorder="1" applyAlignment="1">
      <alignment vertical="center"/>
    </xf>
    <xf numFmtId="165" fontId="0" fillId="0" borderId="0" xfId="0" applyNumberFormat="1"/>
    <xf numFmtId="0" fontId="0" fillId="7" borderId="0" xfId="0" applyFill="1" applyAlignment="1">
      <alignment horizontal="center" vertical="center"/>
    </xf>
    <xf numFmtId="0" fontId="0" fillId="7" borderId="0" xfId="0" applyFill="1"/>
    <xf numFmtId="0" fontId="21" fillId="7" borderId="25" xfId="0" applyFont="1" applyFill="1" applyBorder="1"/>
    <xf numFmtId="44" fontId="21" fillId="7" borderId="25" xfId="0" applyNumberFormat="1" applyFont="1" applyFill="1" applyBorder="1"/>
    <xf numFmtId="0" fontId="16" fillId="7" borderId="25" xfId="0" applyFont="1" applyFill="1" applyBorder="1" applyAlignment="1">
      <alignment horizontal="center" vertical="center"/>
    </xf>
    <xf numFmtId="165" fontId="19" fillId="0" borderId="0" xfId="0" applyNumberFormat="1" applyFont="1"/>
    <xf numFmtId="0" fontId="20" fillId="5" borderId="25" xfId="0" applyFont="1" applyFill="1" applyBorder="1" applyAlignment="1">
      <alignment horizontal="center" vertical="center" wrapText="1"/>
    </xf>
    <xf numFmtId="44" fontId="20" fillId="0" borderId="25" xfId="0" applyNumberFormat="1" applyFont="1" applyBorder="1"/>
    <xf numFmtId="165" fontId="20" fillId="0" borderId="25" xfId="0" applyNumberFormat="1" applyFont="1" applyBorder="1" applyAlignment="1">
      <alignment horizontal="right" vertical="center"/>
    </xf>
    <xf numFmtId="0" fontId="3" fillId="7" borderId="26" xfId="0" applyFont="1" applyFill="1" applyBorder="1" applyAlignment="1">
      <alignment horizontal="center" vertical="center" wrapText="1"/>
    </xf>
    <xf numFmtId="0" fontId="3" fillId="7" borderId="28" xfId="0" applyFont="1" applyFill="1" applyBorder="1" applyAlignment="1">
      <alignment horizontal="center" vertical="center"/>
    </xf>
    <xf numFmtId="0" fontId="3" fillId="7" borderId="31" xfId="0" applyFont="1" applyFill="1" applyBorder="1" applyAlignment="1">
      <alignment horizontal="center" vertical="center"/>
    </xf>
    <xf numFmtId="0" fontId="10" fillId="7" borderId="26" xfId="0"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6" fillId="7" borderId="17" xfId="0" applyFont="1" applyFill="1" applyBorder="1" applyAlignment="1">
      <alignment horizontal="center" vertical="center"/>
    </xf>
    <xf numFmtId="0" fontId="16" fillId="7" borderId="19" xfId="0" applyFont="1" applyFill="1" applyBorder="1" applyAlignment="1">
      <alignment horizontal="center" vertical="center"/>
    </xf>
    <xf numFmtId="0" fontId="3" fillId="7" borderId="40" xfId="0" applyFont="1" applyFill="1" applyBorder="1" applyAlignment="1">
      <alignment horizontal="center" vertical="center" wrapText="1"/>
    </xf>
    <xf numFmtId="0" fontId="3" fillId="7" borderId="38" xfId="0" applyFont="1" applyFill="1" applyBorder="1" applyAlignment="1">
      <alignment horizontal="center" vertical="center"/>
    </xf>
    <xf numFmtId="0" fontId="3" fillId="7" borderId="39" xfId="0" applyFont="1" applyFill="1" applyBorder="1" applyAlignment="1">
      <alignment horizontal="center" vertical="center"/>
    </xf>
    <xf numFmtId="0" fontId="3" fillId="7" borderId="27" xfId="0" applyFont="1" applyFill="1" applyBorder="1" applyAlignment="1">
      <alignment horizontal="center" vertical="center"/>
    </xf>
    <xf numFmtId="0" fontId="3" fillId="7" borderId="56" xfId="0" applyFont="1" applyFill="1" applyBorder="1" applyAlignment="1">
      <alignment horizontal="center" vertical="center"/>
    </xf>
    <xf numFmtId="0" fontId="3" fillId="7" borderId="30" xfId="0" applyFont="1" applyFill="1" applyBorder="1" applyAlignment="1">
      <alignment horizontal="center" vertical="center"/>
    </xf>
    <xf numFmtId="0" fontId="2" fillId="7" borderId="17"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3" fillId="7" borderId="39" xfId="0" applyFont="1" applyFill="1" applyBorder="1" applyAlignment="1">
      <alignment horizontal="center" vertical="center" wrapText="1"/>
    </xf>
    <xf numFmtId="10" fontId="3" fillId="8" borderId="14" xfId="0" applyNumberFormat="1" applyFont="1" applyFill="1" applyBorder="1" applyAlignment="1">
      <alignment horizontal="center" vertical="center"/>
    </xf>
    <xf numFmtId="10" fontId="3" fillId="8" borderId="16" xfId="0" applyNumberFormat="1" applyFont="1" applyFill="1" applyBorder="1" applyAlignment="1">
      <alignment horizontal="center" vertical="center"/>
    </xf>
    <xf numFmtId="10" fontId="3" fillId="8" borderId="14" xfId="0" applyNumberFormat="1" applyFont="1" applyFill="1" applyBorder="1" applyAlignment="1">
      <alignment horizontal="center" vertical="center" wrapText="1"/>
    </xf>
    <xf numFmtId="10" fontId="3" fillId="8" borderId="14" xfId="1" applyNumberFormat="1" applyFont="1" applyFill="1" applyBorder="1" applyAlignment="1">
      <alignment horizontal="center" vertical="center"/>
    </xf>
    <xf numFmtId="165" fontId="3" fillId="8" borderId="13" xfId="0" applyNumberFormat="1" applyFont="1" applyFill="1" applyBorder="1" applyAlignment="1">
      <alignment horizontal="right" vertical="center"/>
    </xf>
    <xf numFmtId="165" fontId="3" fillId="8" borderId="15" xfId="0" applyNumberFormat="1" applyFont="1" applyFill="1" applyBorder="1" applyAlignment="1">
      <alignment horizontal="right" vertical="center"/>
    </xf>
    <xf numFmtId="165" fontId="3" fillId="8" borderId="14" xfId="0" applyNumberFormat="1" applyFont="1" applyFill="1" applyBorder="1" applyAlignment="1">
      <alignment horizontal="right" vertical="center"/>
    </xf>
    <xf numFmtId="165" fontId="3" fillId="8" borderId="16" xfId="0" applyNumberFormat="1" applyFont="1" applyFill="1" applyBorder="1" applyAlignment="1">
      <alignment horizontal="right" vertical="center"/>
    </xf>
    <xf numFmtId="165" fontId="3" fillId="7" borderId="48" xfId="4" applyNumberFormat="1" applyFont="1" applyFill="1" applyBorder="1" applyAlignment="1">
      <alignment horizontal="right" vertical="center"/>
    </xf>
    <xf numFmtId="165" fontId="3" fillId="7" borderId="28" xfId="4" applyNumberFormat="1" applyFont="1" applyFill="1" applyBorder="1" applyAlignment="1">
      <alignment horizontal="right" vertical="center"/>
    </xf>
    <xf numFmtId="165" fontId="3" fillId="7" borderId="49" xfId="4" applyNumberFormat="1" applyFont="1" applyFill="1" applyBorder="1" applyAlignment="1">
      <alignment horizontal="right" vertical="center"/>
    </xf>
    <xf numFmtId="165" fontId="3" fillId="7" borderId="14" xfId="0" applyNumberFormat="1" applyFont="1" applyFill="1" applyBorder="1" applyAlignment="1">
      <alignment horizontal="right" vertical="center" wrapText="1"/>
    </xf>
    <xf numFmtId="165" fontId="3" fillId="7" borderId="14" xfId="0" applyNumberFormat="1" applyFont="1" applyFill="1" applyBorder="1" applyAlignment="1">
      <alignment horizontal="right" vertical="center"/>
    </xf>
    <xf numFmtId="165" fontId="3" fillId="7" borderId="13" xfId="4" applyNumberFormat="1" applyFont="1" applyFill="1" applyBorder="1" applyAlignment="1">
      <alignment horizontal="right" vertical="center"/>
    </xf>
    <xf numFmtId="165" fontId="3" fillId="7" borderId="14" xfId="1" applyNumberFormat="1" applyFont="1" applyFill="1" applyBorder="1" applyAlignment="1">
      <alignment horizontal="right" vertical="center"/>
    </xf>
    <xf numFmtId="165" fontId="3" fillId="7" borderId="13" xfId="0" applyNumberFormat="1" applyFont="1" applyFill="1" applyBorder="1" applyAlignment="1">
      <alignment horizontal="right" vertical="center"/>
    </xf>
    <xf numFmtId="165" fontId="3" fillId="7" borderId="15" xfId="0" applyNumberFormat="1" applyFont="1" applyFill="1" applyBorder="1" applyAlignment="1">
      <alignment horizontal="right" vertical="center"/>
    </xf>
    <xf numFmtId="165" fontId="3" fillId="7" borderId="16" xfId="0" applyNumberFormat="1" applyFont="1" applyFill="1" applyBorder="1" applyAlignment="1">
      <alignment horizontal="right" vertical="center"/>
    </xf>
    <xf numFmtId="165" fontId="3" fillId="8" borderId="48" xfId="4" applyNumberFormat="1" applyFont="1" applyFill="1" applyBorder="1" applyAlignment="1">
      <alignment horizontal="right" vertical="center"/>
    </xf>
    <xf numFmtId="165" fontId="3" fillId="8" borderId="49" xfId="4" applyNumberFormat="1" applyFont="1" applyFill="1" applyBorder="1" applyAlignment="1">
      <alignment horizontal="right" vertical="center"/>
    </xf>
    <xf numFmtId="165" fontId="3" fillId="8" borderId="13" xfId="4" applyNumberFormat="1" applyFont="1" applyFill="1" applyBorder="1" applyAlignment="1">
      <alignment horizontal="right" vertical="center"/>
    </xf>
    <xf numFmtId="0" fontId="5" fillId="8" borderId="18" xfId="0" applyFont="1" applyFill="1" applyBorder="1" applyAlignment="1">
      <alignment horizontal="center" vertical="center" wrapText="1"/>
    </xf>
    <xf numFmtId="0" fontId="5" fillId="8" borderId="19" xfId="0" applyFont="1" applyFill="1" applyBorder="1" applyAlignment="1">
      <alignment horizontal="center" vertical="center" wrapText="1"/>
    </xf>
    <xf numFmtId="165" fontId="3" fillId="8" borderId="28" xfId="4" applyNumberFormat="1" applyFont="1" applyFill="1" applyBorder="1" applyAlignment="1">
      <alignment horizontal="right" vertical="center"/>
    </xf>
    <xf numFmtId="165" fontId="3" fillId="8" borderId="14" xfId="0" applyNumberFormat="1" applyFont="1" applyFill="1" applyBorder="1" applyAlignment="1">
      <alignment horizontal="right" vertical="center" wrapText="1"/>
    </xf>
    <xf numFmtId="165" fontId="3" fillId="8" borderId="14" xfId="1" applyNumberFormat="1" applyFont="1" applyFill="1" applyBorder="1" applyAlignment="1">
      <alignment horizontal="right" vertical="center"/>
    </xf>
    <xf numFmtId="0" fontId="2" fillId="7" borderId="18" xfId="0" applyFont="1" applyFill="1" applyBorder="1" applyAlignment="1">
      <alignment horizontal="center" vertical="center" wrapText="1"/>
    </xf>
    <xf numFmtId="0" fontId="2" fillId="7" borderId="19" xfId="0" applyFont="1" applyFill="1" applyBorder="1" applyAlignment="1">
      <alignment horizontal="center" vertical="center"/>
    </xf>
    <xf numFmtId="0" fontId="5" fillId="8" borderId="17" xfId="0" applyFont="1" applyFill="1" applyBorder="1" applyAlignment="1">
      <alignment horizontal="center" vertical="center" wrapText="1"/>
    </xf>
    <xf numFmtId="0" fontId="5" fillId="9" borderId="18" xfId="0" applyFont="1" applyFill="1" applyBorder="1" applyAlignment="1">
      <alignment horizontal="center" vertical="center" wrapText="1"/>
    </xf>
    <xf numFmtId="0" fontId="5" fillId="9" borderId="19" xfId="0" applyFont="1" applyFill="1" applyBorder="1" applyAlignment="1">
      <alignment horizontal="center" vertical="center" wrapText="1"/>
    </xf>
    <xf numFmtId="0" fontId="5" fillId="7" borderId="17" xfId="0" applyFont="1" applyFill="1" applyBorder="1" applyAlignment="1">
      <alignment horizontal="center" vertical="center" wrapText="1"/>
    </xf>
    <xf numFmtId="0" fontId="5" fillId="7" borderId="18" xfId="0" applyFont="1" applyFill="1" applyBorder="1" applyAlignment="1">
      <alignment horizontal="center" vertical="center" wrapText="1"/>
    </xf>
    <xf numFmtId="165" fontId="3" fillId="9" borderId="14" xfId="0" applyNumberFormat="1" applyFont="1" applyFill="1" applyBorder="1" applyAlignment="1">
      <alignment horizontal="right" vertical="center"/>
    </xf>
    <xf numFmtId="165" fontId="3" fillId="9" borderId="16" xfId="0" applyNumberFormat="1" applyFont="1" applyFill="1" applyBorder="1" applyAlignment="1">
      <alignment horizontal="right" vertical="center"/>
    </xf>
    <xf numFmtId="165" fontId="12" fillId="8" borderId="26" xfId="0" applyNumberFormat="1" applyFont="1" applyFill="1" applyBorder="1" applyAlignment="1">
      <alignment horizontal="center" vertical="center" wrapText="1"/>
    </xf>
    <xf numFmtId="165" fontId="12" fillId="8" borderId="28" xfId="0" applyNumberFormat="1" applyFont="1" applyFill="1" applyBorder="1" applyAlignment="1">
      <alignment horizontal="center" vertical="center" wrapText="1"/>
    </xf>
    <xf numFmtId="165" fontId="12" fillId="8" borderId="29" xfId="0" applyNumberFormat="1" applyFont="1" applyFill="1" applyBorder="1" applyAlignment="1">
      <alignment horizontal="center" vertical="center" wrapText="1"/>
    </xf>
    <xf numFmtId="165" fontId="12" fillId="8" borderId="32" xfId="0" applyNumberFormat="1" applyFont="1" applyFill="1" applyBorder="1" applyAlignment="1">
      <alignment horizontal="center" vertical="center" wrapText="1"/>
    </xf>
    <xf numFmtId="165" fontId="3" fillId="8" borderId="48" xfId="1" applyNumberFormat="1" applyFont="1" applyFill="1" applyBorder="1" applyAlignment="1">
      <alignment horizontal="right" vertical="center"/>
    </xf>
    <xf numFmtId="165" fontId="3" fillId="8" borderId="49" xfId="1" applyNumberFormat="1" applyFont="1" applyFill="1" applyBorder="1" applyAlignment="1">
      <alignment horizontal="right" vertical="center"/>
    </xf>
    <xf numFmtId="165" fontId="3" fillId="8" borderId="48" xfId="0" applyNumberFormat="1" applyFont="1" applyFill="1" applyBorder="1" applyAlignment="1">
      <alignment horizontal="right" vertical="center"/>
    </xf>
    <xf numFmtId="165" fontId="3" fillId="8" borderId="49" xfId="0" applyNumberFormat="1" applyFont="1" applyFill="1" applyBorder="1" applyAlignment="1">
      <alignment horizontal="right" vertical="center"/>
    </xf>
    <xf numFmtId="0" fontId="2" fillId="9" borderId="17" xfId="0" applyFont="1" applyFill="1" applyBorder="1" applyAlignment="1">
      <alignment horizontal="center" vertical="center" wrapText="1"/>
    </xf>
    <xf numFmtId="0" fontId="2" fillId="9" borderId="19" xfId="0" applyFont="1" applyFill="1" applyBorder="1" applyAlignment="1">
      <alignment horizontal="center" vertical="center" wrapText="1"/>
    </xf>
    <xf numFmtId="165" fontId="3" fillId="9" borderId="14" xfId="0" applyNumberFormat="1" applyFont="1" applyFill="1" applyBorder="1" applyAlignment="1">
      <alignment horizontal="right" vertical="center" wrapText="1"/>
    </xf>
    <xf numFmtId="0" fontId="5" fillId="9" borderId="17"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9" xfId="0" applyFont="1" applyFill="1" applyBorder="1" applyAlignment="1">
      <alignment horizontal="center" vertical="center" wrapText="1"/>
    </xf>
    <xf numFmtId="165" fontId="3" fillId="0" borderId="14" xfId="0" applyNumberFormat="1" applyFont="1" applyBorder="1" applyAlignment="1">
      <alignment horizontal="right" vertical="center"/>
    </xf>
    <xf numFmtId="165" fontId="3" fillId="0" borderId="16" xfId="0" applyNumberFormat="1" applyFont="1" applyBorder="1" applyAlignment="1">
      <alignment horizontal="right" vertical="center"/>
    </xf>
    <xf numFmtId="0" fontId="2" fillId="9" borderId="18" xfId="0" applyFont="1" applyFill="1" applyBorder="1" applyAlignment="1">
      <alignment horizontal="center" vertical="center" wrapText="1"/>
    </xf>
    <xf numFmtId="0" fontId="2" fillId="9" borderId="19" xfId="0" applyFont="1" applyFill="1" applyBorder="1" applyAlignment="1">
      <alignment horizontal="center" vertical="center"/>
    </xf>
    <xf numFmtId="44" fontId="3" fillId="9" borderId="48" xfId="2" applyFont="1" applyFill="1" applyBorder="1" applyAlignment="1">
      <alignment horizontal="center" vertical="center" wrapText="1"/>
    </xf>
    <xf numFmtId="44" fontId="3" fillId="9" borderId="28" xfId="2" applyFont="1" applyFill="1" applyBorder="1" applyAlignment="1">
      <alignment horizontal="center" vertical="center" wrapText="1"/>
    </xf>
    <xf numFmtId="44" fontId="3" fillId="9" borderId="49" xfId="2" applyFont="1" applyFill="1" applyBorder="1" applyAlignment="1">
      <alignment horizontal="center" vertical="center" wrapText="1"/>
    </xf>
    <xf numFmtId="44" fontId="3" fillId="9" borderId="48" xfId="2" applyFont="1" applyFill="1" applyBorder="1" applyAlignment="1">
      <alignment horizontal="center" vertical="center"/>
    </xf>
    <xf numFmtId="44" fontId="3" fillId="9" borderId="49" xfId="2" applyFont="1" applyFill="1" applyBorder="1" applyAlignment="1">
      <alignment horizontal="center" vertical="center"/>
    </xf>
    <xf numFmtId="165" fontId="3" fillId="9" borderId="14" xfId="1" applyNumberFormat="1" applyFont="1" applyFill="1" applyBorder="1" applyAlignment="1">
      <alignment horizontal="right" vertical="center"/>
    </xf>
    <xf numFmtId="44" fontId="3" fillId="9" borderId="28" xfId="2" applyFont="1" applyFill="1" applyBorder="1" applyAlignment="1">
      <alignment horizontal="center" vertical="center"/>
    </xf>
    <xf numFmtId="44" fontId="3" fillId="9" borderId="31" xfId="2"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7" xfId="0" applyFont="1" applyFill="1" applyBorder="1" applyAlignment="1">
      <alignment horizontal="center" vertical="center" wrapText="1"/>
    </xf>
    <xf numFmtId="0" fontId="2" fillId="3" borderId="19" xfId="0" applyFont="1" applyFill="1" applyBorder="1" applyAlignment="1">
      <alignment horizontal="center" vertical="center"/>
    </xf>
    <xf numFmtId="165" fontId="3" fillId="0" borderId="48" xfId="4" applyNumberFormat="1" applyFont="1" applyBorder="1" applyAlignment="1">
      <alignment horizontal="right" vertical="center"/>
    </xf>
    <xf numFmtId="165" fontId="3" fillId="0" borderId="28" xfId="4" applyNumberFormat="1" applyFont="1" applyBorder="1" applyAlignment="1">
      <alignment horizontal="right" vertical="center"/>
    </xf>
    <xf numFmtId="165" fontId="3" fillId="0" borderId="49" xfId="4" applyNumberFormat="1" applyFont="1" applyBorder="1" applyAlignment="1">
      <alignment horizontal="right" vertical="center"/>
    </xf>
    <xf numFmtId="165" fontId="3" fillId="0" borderId="13" xfId="4" applyNumberFormat="1" applyFont="1" applyBorder="1" applyAlignment="1">
      <alignment horizontal="right" vertical="center"/>
    </xf>
    <xf numFmtId="165" fontId="3" fillId="0" borderId="14" xfId="0" applyNumberFormat="1" applyFont="1" applyBorder="1" applyAlignment="1">
      <alignment horizontal="right" vertical="center" wrapText="1"/>
    </xf>
    <xf numFmtId="0" fontId="12" fillId="0" borderId="2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165" fontId="12" fillId="0" borderId="32" xfId="0" applyNumberFormat="1" applyFont="1" applyBorder="1" applyAlignment="1">
      <alignment horizontal="center" vertical="center" wrapText="1"/>
    </xf>
    <xf numFmtId="165" fontId="12" fillId="0" borderId="28" xfId="0" applyNumberFormat="1" applyFont="1" applyBorder="1" applyAlignment="1">
      <alignment horizontal="center" vertical="center" wrapText="1"/>
    </xf>
    <xf numFmtId="165" fontId="12" fillId="0" borderId="29" xfId="0" applyNumberFormat="1" applyFont="1" applyBorder="1" applyAlignment="1">
      <alignment horizontal="center" vertical="center" wrapText="1"/>
    </xf>
    <xf numFmtId="165" fontId="12" fillId="0" borderId="42" xfId="0" applyNumberFormat="1" applyFont="1" applyBorder="1" applyAlignment="1">
      <alignment horizontal="center" vertical="center" wrapText="1"/>
    </xf>
    <xf numFmtId="165" fontId="12" fillId="0" borderId="39" xfId="0" applyNumberFormat="1" applyFont="1" applyBorder="1" applyAlignment="1">
      <alignment horizontal="center" vertical="center" wrapText="1"/>
    </xf>
    <xf numFmtId="165" fontId="12" fillId="0" borderId="41" xfId="0" applyNumberFormat="1" applyFont="1" applyBorder="1" applyAlignment="1">
      <alignment horizontal="center" vertical="center" wrapText="1"/>
    </xf>
    <xf numFmtId="0" fontId="12" fillId="0" borderId="32" xfId="0" applyFont="1" applyBorder="1" applyAlignment="1">
      <alignment horizontal="center" vertical="center" wrapText="1"/>
    </xf>
    <xf numFmtId="0" fontId="12" fillId="0" borderId="31" xfId="0" applyFont="1" applyBorder="1" applyAlignment="1">
      <alignment horizontal="center" vertical="center" wrapText="1"/>
    </xf>
    <xf numFmtId="165" fontId="3" fillId="0" borderId="13" xfId="0" applyNumberFormat="1" applyFont="1" applyBorder="1" applyAlignment="1">
      <alignment horizontal="right" vertical="center"/>
    </xf>
    <xf numFmtId="165" fontId="3" fillId="0" borderId="15" xfId="0" applyNumberFormat="1" applyFont="1" applyBorder="1" applyAlignment="1">
      <alignment horizontal="right" vertical="center"/>
    </xf>
    <xf numFmtId="165" fontId="12" fillId="0" borderId="26" xfId="0" applyNumberFormat="1" applyFont="1" applyBorder="1" applyAlignment="1">
      <alignment horizontal="center" vertical="center" wrapText="1"/>
    </xf>
    <xf numFmtId="165" fontId="12" fillId="0" borderId="40" xfId="0" applyNumberFormat="1" applyFont="1" applyBorder="1" applyAlignment="1">
      <alignment horizontal="center" vertical="center" wrapText="1"/>
    </xf>
    <xf numFmtId="0" fontId="17" fillId="0" borderId="0" xfId="0" applyFont="1" applyAlignment="1">
      <alignment horizontal="center" vertical="center" wrapText="1"/>
    </xf>
    <xf numFmtId="0" fontId="15" fillId="0" borderId="26" xfId="0" applyFont="1" applyBorder="1" applyAlignment="1">
      <alignment vertical="center" wrapText="1"/>
    </xf>
    <xf numFmtId="0" fontId="15" fillId="0" borderId="31" xfId="0" applyFont="1" applyBorder="1" applyAlignment="1">
      <alignment vertical="center" wrapText="1"/>
    </xf>
    <xf numFmtId="0" fontId="3" fillId="0" borderId="0" xfId="0" applyFont="1" applyAlignment="1">
      <alignment horizontal="left" vertical="center" wrapText="1"/>
    </xf>
    <xf numFmtId="0" fontId="2" fillId="4" borderId="17" xfId="0" applyFont="1" applyFill="1" applyBorder="1" applyAlignment="1">
      <alignment horizontal="center" vertical="center"/>
    </xf>
    <xf numFmtId="0" fontId="2" fillId="4" borderId="18" xfId="0" applyFont="1" applyFill="1" applyBorder="1" applyAlignment="1">
      <alignment horizontal="center" vertical="center"/>
    </xf>
    <xf numFmtId="0" fontId="2" fillId="4" borderId="17" xfId="0" applyFont="1" applyFill="1" applyBorder="1" applyAlignment="1">
      <alignment horizontal="center" vertical="center" wrapText="1"/>
    </xf>
    <xf numFmtId="0" fontId="2" fillId="4" borderId="19" xfId="0" applyFont="1" applyFill="1" applyBorder="1" applyAlignment="1">
      <alignment horizontal="center" vertical="center"/>
    </xf>
    <xf numFmtId="0" fontId="2" fillId="4" borderId="19" xfId="0" applyFont="1" applyFill="1" applyBorder="1" applyAlignment="1">
      <alignment horizontal="center" vertical="center" wrapText="1"/>
    </xf>
    <xf numFmtId="0" fontId="2" fillId="2" borderId="17" xfId="0" applyFont="1" applyFill="1" applyBorder="1" applyAlignment="1">
      <alignment horizontal="justify" vertical="justify" wrapText="1"/>
    </xf>
    <xf numFmtId="0" fontId="2" fillId="2" borderId="18" xfId="0" applyFont="1" applyFill="1" applyBorder="1" applyAlignment="1">
      <alignment horizontal="justify" vertical="justify"/>
    </xf>
    <xf numFmtId="0" fontId="2" fillId="2" borderId="19" xfId="0" applyFont="1" applyFill="1" applyBorder="1" applyAlignment="1">
      <alignment horizontal="justify" vertical="justify"/>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6" xfId="0" applyFont="1" applyBorder="1" applyAlignment="1">
      <alignment horizontal="left" vertical="center" wrapText="1"/>
    </xf>
    <xf numFmtId="0" fontId="3" fillId="0" borderId="20" xfId="0" applyFont="1" applyBorder="1" applyAlignment="1">
      <alignment horizontal="left" vertical="center"/>
    </xf>
    <xf numFmtId="0" fontId="3" fillId="0" borderId="6" xfId="0" applyFont="1" applyBorder="1" applyAlignment="1">
      <alignment horizontal="left" vertical="center"/>
    </xf>
    <xf numFmtId="0" fontId="4" fillId="0" borderId="0" xfId="0" applyFont="1" applyAlignment="1">
      <alignment horizontal="center"/>
    </xf>
    <xf numFmtId="0" fontId="2" fillId="0" borderId="0" xfId="0" applyFont="1" applyAlignment="1">
      <alignment horizontal="center"/>
    </xf>
    <xf numFmtId="0" fontId="5" fillId="3" borderId="18" xfId="0" applyFont="1" applyFill="1" applyBorder="1" applyAlignment="1">
      <alignment horizontal="center" vertical="center" wrapText="1"/>
    </xf>
    <xf numFmtId="6" fontId="12" fillId="0" borderId="40" xfId="0" applyNumberFormat="1" applyFont="1" applyBorder="1" applyAlignment="1">
      <alignment horizontal="center" vertical="center"/>
    </xf>
    <xf numFmtId="6" fontId="12" fillId="0" borderId="39" xfId="0" applyNumberFormat="1" applyFont="1" applyBorder="1" applyAlignment="1">
      <alignment horizontal="center" vertical="center"/>
    </xf>
    <xf numFmtId="6" fontId="12" fillId="0" borderId="41" xfId="0" applyNumberFormat="1" applyFont="1" applyBorder="1" applyAlignment="1">
      <alignment horizontal="center" vertical="center"/>
    </xf>
    <xf numFmtId="0" fontId="2" fillId="5" borderId="17" xfId="0" applyFont="1" applyFill="1" applyBorder="1" applyAlignment="1">
      <alignment horizontal="center" vertical="center"/>
    </xf>
    <xf numFmtId="0" fontId="2" fillId="5" borderId="18" xfId="0" applyFont="1" applyFill="1" applyBorder="1" applyAlignment="1">
      <alignment horizontal="center" vertical="center"/>
    </xf>
    <xf numFmtId="0" fontId="2" fillId="5" borderId="19" xfId="0" applyFont="1" applyFill="1" applyBorder="1" applyAlignment="1">
      <alignment horizontal="center" vertical="center"/>
    </xf>
    <xf numFmtId="0" fontId="2" fillId="5" borderId="18"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12" fillId="0" borderId="26" xfId="0" applyFont="1" applyBorder="1" applyAlignment="1">
      <alignment horizontal="center" vertical="center"/>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14" fillId="0" borderId="26"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26"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6" fontId="12" fillId="0" borderId="26" xfId="0" applyNumberFormat="1" applyFont="1" applyBorder="1" applyAlignment="1">
      <alignment horizontal="center" vertical="center"/>
    </xf>
    <xf numFmtId="6" fontId="12" fillId="0" borderId="28" xfId="0" applyNumberFormat="1" applyFont="1" applyBorder="1" applyAlignment="1">
      <alignment horizontal="center" vertical="center"/>
    </xf>
    <xf numFmtId="6" fontId="12" fillId="0" borderId="29" xfId="0" applyNumberFormat="1" applyFont="1" applyBorder="1" applyAlignment="1">
      <alignment horizontal="center" vertical="center"/>
    </xf>
    <xf numFmtId="165" fontId="3" fillId="0" borderId="14" xfId="1" applyNumberFormat="1" applyFont="1" applyBorder="1" applyAlignment="1">
      <alignment horizontal="right" vertical="center"/>
    </xf>
    <xf numFmtId="0" fontId="20" fillId="0" borderId="0" xfId="0" applyFont="1" applyAlignment="1">
      <alignment horizontal="center" vertical="center"/>
    </xf>
    <xf numFmtId="0" fontId="20" fillId="5" borderId="1" xfId="0" applyFont="1" applyFill="1" applyBorder="1" applyAlignment="1">
      <alignment horizontal="center" vertical="center" wrapText="1"/>
    </xf>
    <xf numFmtId="0" fontId="20" fillId="5" borderId="1" xfId="0" applyFont="1" applyFill="1" applyBorder="1" applyAlignment="1">
      <alignment horizontal="center" vertical="center"/>
    </xf>
    <xf numFmtId="0" fontId="6" fillId="6" borderId="17" xfId="0" applyFont="1" applyFill="1" applyBorder="1" applyAlignment="1">
      <alignment horizontal="center" vertical="center"/>
    </xf>
    <xf numFmtId="0" fontId="6" fillId="6" borderId="18" xfId="0" applyFont="1" applyFill="1" applyBorder="1" applyAlignment="1">
      <alignment horizontal="center" vertical="center"/>
    </xf>
    <xf numFmtId="0" fontId="6" fillId="6" borderId="50" xfId="0" applyFont="1" applyFill="1" applyBorder="1" applyAlignment="1">
      <alignment horizontal="center" vertical="center"/>
    </xf>
    <xf numFmtId="0" fontId="6" fillId="6" borderId="26" xfId="0" applyFont="1" applyFill="1" applyBorder="1" applyAlignment="1">
      <alignment horizontal="center" vertical="center"/>
    </xf>
    <xf numFmtId="0" fontId="6" fillId="6" borderId="31" xfId="0" applyFont="1" applyFill="1" applyBorder="1" applyAlignment="1">
      <alignment horizontal="center" vertical="center"/>
    </xf>
    <xf numFmtId="0" fontId="12" fillId="0" borderId="32" xfId="0" applyFont="1" applyBorder="1" applyAlignment="1">
      <alignment horizontal="center" vertical="center"/>
    </xf>
  </cellXfs>
  <cellStyles count="5">
    <cellStyle name="Millares" xfId="1" builtinId="3"/>
    <cellStyle name="Millares [0]" xfId="4" builtinId="6"/>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0D4A3-7E60-453B-BBE5-C93BC109C5E5}">
  <dimension ref="A1:W174"/>
  <sheetViews>
    <sheetView tabSelected="1" topLeftCell="A146" zoomScale="65" zoomScaleNormal="100" workbookViewId="0">
      <selection activeCell="B161" sqref="B161:E161"/>
    </sheetView>
  </sheetViews>
  <sheetFormatPr baseColWidth="10" defaultColWidth="36.33203125" defaultRowHeight="14" x14ac:dyDescent="0.15"/>
  <cols>
    <col min="1" max="1" width="5.33203125" style="1" customWidth="1"/>
    <col min="2" max="2" width="12.83203125" style="1" bestFit="1" customWidth="1"/>
    <col min="3" max="3" width="60.33203125" style="1" customWidth="1"/>
    <col min="4" max="4" width="52.33203125" style="1" customWidth="1"/>
    <col min="5" max="5" width="20.1640625" style="1" customWidth="1"/>
    <col min="6" max="6" width="23.5" style="1" bestFit="1" customWidth="1"/>
    <col min="7" max="7" width="21.6640625" style="1" hidden="1" customWidth="1"/>
    <col min="8" max="8" width="21.83203125" style="1" hidden="1" customWidth="1"/>
    <col min="9" max="9" width="17.83203125" style="55" bestFit="1" customWidth="1"/>
    <col min="10" max="10" width="21.1640625" style="2" customWidth="1"/>
    <col min="11" max="11" width="21.5" style="1" customWidth="1"/>
    <col min="12" max="12" width="21.83203125" style="3" customWidth="1"/>
    <col min="13" max="13" width="22" style="1" customWidth="1"/>
    <col min="14" max="14" width="20" style="1" customWidth="1"/>
    <col min="15" max="15" width="21.83203125" style="1" customWidth="1"/>
    <col min="16" max="16" width="16.6640625" style="55" bestFit="1" customWidth="1"/>
    <col min="17" max="17" width="16.6640625" style="1" bestFit="1" customWidth="1"/>
    <col min="18" max="18" width="19.6640625" style="1" customWidth="1"/>
    <col min="19" max="19" width="16.6640625" style="1" bestFit="1" customWidth="1"/>
    <col min="20" max="20" width="15.5" style="1" bestFit="1" customWidth="1"/>
    <col min="21" max="21" width="36.33203125" style="55"/>
    <col min="22" max="16384" width="36.33203125" style="1"/>
  </cols>
  <sheetData>
    <row r="1" spans="1:21" ht="30.75" customHeight="1" thickBot="1" x14ac:dyDescent="0.2">
      <c r="A1" s="376" t="s">
        <v>204</v>
      </c>
      <c r="B1" s="377"/>
      <c r="C1" s="377"/>
      <c r="D1" s="377"/>
      <c r="E1" s="377"/>
      <c r="F1" s="377"/>
      <c r="G1" s="378"/>
    </row>
    <row r="2" spans="1:21" ht="30.75" customHeight="1" thickBot="1" x14ac:dyDescent="0.2">
      <c r="A2" s="376" t="s">
        <v>227</v>
      </c>
      <c r="B2" s="377"/>
      <c r="C2" s="377"/>
      <c r="D2" s="377"/>
      <c r="E2" s="377"/>
      <c r="F2" s="377"/>
      <c r="G2" s="378"/>
    </row>
    <row r="3" spans="1:21" ht="18.75" customHeight="1" x14ac:dyDescent="0.15">
      <c r="A3" s="379"/>
      <c r="B3" s="380"/>
      <c r="C3" s="380"/>
      <c r="D3" s="380"/>
      <c r="E3" s="380"/>
      <c r="F3" s="380"/>
      <c r="G3" s="381"/>
      <c r="K3" s="94"/>
    </row>
    <row r="4" spans="1:21" ht="16" x14ac:dyDescent="0.2">
      <c r="B4" s="382" t="s">
        <v>0</v>
      </c>
      <c r="C4" s="382"/>
      <c r="D4" s="382"/>
      <c r="E4" s="382"/>
      <c r="F4" s="382"/>
    </row>
    <row r="5" spans="1:21" ht="15" thickBot="1" x14ac:dyDescent="0.2"/>
    <row r="6" spans="1:21" ht="43" customHeight="1" thickBot="1" x14ac:dyDescent="0.2">
      <c r="A6" s="326" t="s">
        <v>211</v>
      </c>
      <c r="B6" s="384"/>
      <c r="C6" s="384"/>
      <c r="D6" s="384"/>
      <c r="E6" s="384"/>
      <c r="F6" s="384"/>
      <c r="G6" s="384"/>
      <c r="H6" s="384"/>
      <c r="I6" s="384"/>
      <c r="J6" s="326" t="s">
        <v>212</v>
      </c>
      <c r="K6" s="327"/>
      <c r="L6" s="325" t="s">
        <v>226</v>
      </c>
      <c r="M6" s="309"/>
      <c r="N6" s="307" t="s">
        <v>255</v>
      </c>
      <c r="O6" s="301"/>
      <c r="P6" s="151" t="s">
        <v>228</v>
      </c>
      <c r="Q6" s="307" t="s">
        <v>256</v>
      </c>
      <c r="R6" s="301"/>
      <c r="S6" s="305" t="s">
        <v>258</v>
      </c>
      <c r="T6" s="306"/>
      <c r="U6" s="257" t="s">
        <v>232</v>
      </c>
    </row>
    <row r="7" spans="1:21" ht="42" x14ac:dyDescent="0.15">
      <c r="A7" s="4" t="s">
        <v>1</v>
      </c>
      <c r="B7" s="5" t="s">
        <v>2</v>
      </c>
      <c r="C7" s="5" t="s">
        <v>3</v>
      </c>
      <c r="D7" s="5" t="s">
        <v>4</v>
      </c>
      <c r="E7" s="5" t="s">
        <v>5</v>
      </c>
      <c r="F7" s="5" t="s">
        <v>6</v>
      </c>
      <c r="G7" s="5" t="s">
        <v>7</v>
      </c>
      <c r="H7" s="6" t="s">
        <v>8</v>
      </c>
      <c r="I7" s="90" t="s">
        <v>210</v>
      </c>
      <c r="J7" s="73" t="s">
        <v>105</v>
      </c>
      <c r="K7" s="73" t="s">
        <v>9</v>
      </c>
      <c r="L7" s="206" t="s">
        <v>105</v>
      </c>
      <c r="M7" s="206" t="s">
        <v>9</v>
      </c>
      <c r="N7" s="152" t="s">
        <v>105</v>
      </c>
      <c r="O7" s="152" t="s">
        <v>9</v>
      </c>
      <c r="P7" s="152" t="s">
        <v>229</v>
      </c>
      <c r="Q7" s="152" t="s">
        <v>105</v>
      </c>
      <c r="R7" s="152" t="s">
        <v>9</v>
      </c>
      <c r="S7" s="120" t="s">
        <v>105</v>
      </c>
      <c r="T7" s="120" t="s">
        <v>9</v>
      </c>
      <c r="U7" s="262" t="s">
        <v>243</v>
      </c>
    </row>
    <row r="8" spans="1:21" ht="28" x14ac:dyDescent="0.15">
      <c r="A8" s="7">
        <v>1</v>
      </c>
      <c r="B8" s="8">
        <v>44640</v>
      </c>
      <c r="C8" s="9" t="s">
        <v>10</v>
      </c>
      <c r="D8" s="9" t="s">
        <v>11</v>
      </c>
      <c r="E8" s="8" t="s">
        <v>12</v>
      </c>
      <c r="F8" s="8" t="s">
        <v>13</v>
      </c>
      <c r="G8" s="8">
        <v>2</v>
      </c>
      <c r="H8" s="10">
        <v>980000</v>
      </c>
      <c r="I8" s="91">
        <v>2</v>
      </c>
      <c r="J8" s="98">
        <v>1200000</v>
      </c>
      <c r="K8" s="99">
        <f>+J8*I8</f>
        <v>2400000</v>
      </c>
      <c r="L8" s="207">
        <v>1020000</v>
      </c>
      <c r="M8" s="208">
        <f>I8*L8</f>
        <v>2040000</v>
      </c>
      <c r="N8" s="153">
        <v>980000</v>
      </c>
      <c r="O8" s="154">
        <f>N8*I8</f>
        <v>1960000</v>
      </c>
      <c r="P8" s="155">
        <v>5.0999999999999997E-2</v>
      </c>
      <c r="Q8" s="156">
        <f>(N8*P8)/100%+N8</f>
        <v>1029980</v>
      </c>
      <c r="R8" s="154">
        <f>Q8*I8</f>
        <v>2059960</v>
      </c>
      <c r="S8" s="121">
        <f>(J8+Q8)/2</f>
        <v>1114990</v>
      </c>
      <c r="T8" s="122">
        <f>S8*I8</f>
        <v>2229980</v>
      </c>
      <c r="U8" s="263"/>
    </row>
    <row r="9" spans="1:21" ht="28" x14ac:dyDescent="0.15">
      <c r="A9" s="7">
        <v>2</v>
      </c>
      <c r="B9" s="8">
        <v>48807</v>
      </c>
      <c r="C9" s="9" t="s">
        <v>14</v>
      </c>
      <c r="D9" s="9" t="s">
        <v>15</v>
      </c>
      <c r="E9" s="8" t="s">
        <v>16</v>
      </c>
      <c r="F9" s="8" t="s">
        <v>17</v>
      </c>
      <c r="G9" s="8">
        <v>2</v>
      </c>
      <c r="H9" s="10">
        <v>280000</v>
      </c>
      <c r="I9" s="91">
        <v>2</v>
      </c>
      <c r="J9" s="98">
        <v>350000</v>
      </c>
      <c r="K9" s="99">
        <f t="shared" ref="K9:K35" si="0">+J9*I9</f>
        <v>700000</v>
      </c>
      <c r="L9" s="207">
        <v>408000</v>
      </c>
      <c r="M9" s="208">
        <f t="shared" ref="M9:M35" si="1">I9*L9</f>
        <v>816000</v>
      </c>
      <c r="N9" s="153">
        <v>280000</v>
      </c>
      <c r="O9" s="154">
        <f t="shared" ref="O9:O35" si="2">N9*I9</f>
        <v>560000</v>
      </c>
      <c r="P9" s="155">
        <v>5.0999999999999997E-2</v>
      </c>
      <c r="Q9" s="156">
        <f t="shared" ref="Q9:Q35" si="3">(N9*P9)/100%+N9</f>
        <v>294280</v>
      </c>
      <c r="R9" s="154">
        <f t="shared" ref="R9:R35" si="4">Q9*I9</f>
        <v>588560</v>
      </c>
      <c r="S9" s="121">
        <f t="shared" ref="S9:S35" si="5">(J9+Q9)/2</f>
        <v>322140</v>
      </c>
      <c r="T9" s="122">
        <f t="shared" ref="T9:T35" si="6">S9*I9</f>
        <v>644280</v>
      </c>
      <c r="U9" s="263"/>
    </row>
    <row r="10" spans="1:21" ht="28" x14ac:dyDescent="0.15">
      <c r="A10" s="7">
        <v>3</v>
      </c>
      <c r="B10" s="8">
        <v>48808</v>
      </c>
      <c r="C10" s="9" t="s">
        <v>18</v>
      </c>
      <c r="D10" s="9" t="s">
        <v>19</v>
      </c>
      <c r="E10" s="8" t="s">
        <v>16</v>
      </c>
      <c r="F10" s="8" t="s">
        <v>20</v>
      </c>
      <c r="G10" s="8">
        <v>2</v>
      </c>
      <c r="H10" s="10">
        <v>280000</v>
      </c>
      <c r="I10" s="91">
        <v>2</v>
      </c>
      <c r="J10" s="98">
        <v>350000</v>
      </c>
      <c r="K10" s="99">
        <f t="shared" si="0"/>
        <v>700000</v>
      </c>
      <c r="L10" s="207">
        <v>408000</v>
      </c>
      <c r="M10" s="208">
        <f t="shared" si="1"/>
        <v>816000</v>
      </c>
      <c r="N10" s="153">
        <v>280000</v>
      </c>
      <c r="O10" s="154">
        <f t="shared" si="2"/>
        <v>560000</v>
      </c>
      <c r="P10" s="155">
        <v>5.0999999999999997E-2</v>
      </c>
      <c r="Q10" s="156">
        <f t="shared" si="3"/>
        <v>294280</v>
      </c>
      <c r="R10" s="154">
        <f t="shared" si="4"/>
        <v>588560</v>
      </c>
      <c r="S10" s="121">
        <f t="shared" si="5"/>
        <v>322140</v>
      </c>
      <c r="T10" s="122">
        <f t="shared" si="6"/>
        <v>644280</v>
      </c>
      <c r="U10" s="263"/>
    </row>
    <row r="11" spans="1:21" ht="28" x14ac:dyDescent="0.15">
      <c r="A11" s="7">
        <v>4</v>
      </c>
      <c r="B11" s="8">
        <v>48809</v>
      </c>
      <c r="C11" s="9" t="s">
        <v>21</v>
      </c>
      <c r="D11" s="9" t="s">
        <v>22</v>
      </c>
      <c r="E11" s="8" t="s">
        <v>16</v>
      </c>
      <c r="F11" s="8" t="s">
        <v>20</v>
      </c>
      <c r="G11" s="8">
        <v>2</v>
      </c>
      <c r="H11" s="10">
        <v>280000</v>
      </c>
      <c r="I11" s="91">
        <v>2</v>
      </c>
      <c r="J11" s="98">
        <v>350000</v>
      </c>
      <c r="K11" s="99">
        <f t="shared" si="0"/>
        <v>700000</v>
      </c>
      <c r="L11" s="207">
        <v>408000</v>
      </c>
      <c r="M11" s="208">
        <f t="shared" si="1"/>
        <v>816000</v>
      </c>
      <c r="N11" s="153">
        <v>280000</v>
      </c>
      <c r="O11" s="154">
        <f t="shared" si="2"/>
        <v>560000</v>
      </c>
      <c r="P11" s="155">
        <v>5.0999999999999997E-2</v>
      </c>
      <c r="Q11" s="156">
        <f t="shared" si="3"/>
        <v>294280</v>
      </c>
      <c r="R11" s="154">
        <f t="shared" si="4"/>
        <v>588560</v>
      </c>
      <c r="S11" s="121">
        <f t="shared" si="5"/>
        <v>322140</v>
      </c>
      <c r="T11" s="122">
        <f t="shared" si="6"/>
        <v>644280</v>
      </c>
      <c r="U11" s="263"/>
    </row>
    <row r="12" spans="1:21" ht="28" x14ac:dyDescent="0.15">
      <c r="A12" s="7">
        <v>5</v>
      </c>
      <c r="B12" s="8">
        <v>57077</v>
      </c>
      <c r="C12" s="9" t="s">
        <v>23</v>
      </c>
      <c r="D12" s="9" t="s">
        <v>24</v>
      </c>
      <c r="E12" s="8" t="s">
        <v>25</v>
      </c>
      <c r="F12" s="8" t="s">
        <v>26</v>
      </c>
      <c r="G12" s="8">
        <v>2</v>
      </c>
      <c r="H12" s="10">
        <v>500000</v>
      </c>
      <c r="I12" s="91">
        <v>2</v>
      </c>
      <c r="J12" s="98">
        <v>620000</v>
      </c>
      <c r="K12" s="99">
        <f t="shared" si="0"/>
        <v>1240000</v>
      </c>
      <c r="L12" s="207">
        <v>612000</v>
      </c>
      <c r="M12" s="208">
        <f t="shared" si="1"/>
        <v>1224000</v>
      </c>
      <c r="N12" s="153">
        <v>500000</v>
      </c>
      <c r="O12" s="154">
        <f t="shared" si="2"/>
        <v>1000000</v>
      </c>
      <c r="P12" s="155">
        <v>5.0999999999999997E-2</v>
      </c>
      <c r="Q12" s="156">
        <f t="shared" si="3"/>
        <v>525500</v>
      </c>
      <c r="R12" s="154">
        <f t="shared" si="4"/>
        <v>1051000</v>
      </c>
      <c r="S12" s="121">
        <f t="shared" si="5"/>
        <v>572750</v>
      </c>
      <c r="T12" s="122">
        <f t="shared" si="6"/>
        <v>1145500</v>
      </c>
      <c r="U12" s="263"/>
    </row>
    <row r="13" spans="1:21" x14ac:dyDescent="0.15">
      <c r="A13" s="7">
        <v>6</v>
      </c>
      <c r="B13" s="8">
        <v>59832</v>
      </c>
      <c r="C13" s="9" t="s">
        <v>27</v>
      </c>
      <c r="D13" s="9" t="s">
        <v>28</v>
      </c>
      <c r="E13" s="8" t="s">
        <v>29</v>
      </c>
      <c r="F13" s="8" t="s">
        <v>20</v>
      </c>
      <c r="G13" s="8">
        <v>2</v>
      </c>
      <c r="H13" s="10">
        <v>280000</v>
      </c>
      <c r="I13" s="91">
        <v>2</v>
      </c>
      <c r="J13" s="98">
        <v>350000</v>
      </c>
      <c r="K13" s="99">
        <f t="shared" si="0"/>
        <v>700000</v>
      </c>
      <c r="L13" s="207">
        <v>408000</v>
      </c>
      <c r="M13" s="208">
        <f t="shared" si="1"/>
        <v>816000</v>
      </c>
      <c r="N13" s="153">
        <v>280000</v>
      </c>
      <c r="O13" s="154">
        <f t="shared" si="2"/>
        <v>560000</v>
      </c>
      <c r="P13" s="155">
        <v>5.0999999999999997E-2</v>
      </c>
      <c r="Q13" s="156">
        <f t="shared" si="3"/>
        <v>294280</v>
      </c>
      <c r="R13" s="154">
        <f t="shared" si="4"/>
        <v>588560</v>
      </c>
      <c r="S13" s="121">
        <f t="shared" si="5"/>
        <v>322140</v>
      </c>
      <c r="T13" s="122">
        <f t="shared" si="6"/>
        <v>644280</v>
      </c>
      <c r="U13" s="263"/>
    </row>
    <row r="14" spans="1:21" ht="28" x14ac:dyDescent="0.15">
      <c r="A14" s="7">
        <v>7</v>
      </c>
      <c r="B14" s="8" t="s">
        <v>30</v>
      </c>
      <c r="C14" s="9" t="s">
        <v>31</v>
      </c>
      <c r="D14" s="9" t="s">
        <v>32</v>
      </c>
      <c r="E14" s="8" t="s">
        <v>33</v>
      </c>
      <c r="F14" s="8" t="s">
        <v>17</v>
      </c>
      <c r="G14" s="8">
        <v>2</v>
      </c>
      <c r="H14" s="10">
        <v>480000</v>
      </c>
      <c r="I14" s="91">
        <v>2</v>
      </c>
      <c r="J14" s="98">
        <v>600000</v>
      </c>
      <c r="K14" s="99">
        <f t="shared" si="0"/>
        <v>1200000</v>
      </c>
      <c r="L14" s="207">
        <v>714000</v>
      </c>
      <c r="M14" s="208">
        <f t="shared" si="1"/>
        <v>1428000</v>
      </c>
      <c r="N14" s="153">
        <v>480000</v>
      </c>
      <c r="O14" s="154">
        <f t="shared" si="2"/>
        <v>960000</v>
      </c>
      <c r="P14" s="155">
        <v>5.0999999999999997E-2</v>
      </c>
      <c r="Q14" s="156">
        <f t="shared" si="3"/>
        <v>504480</v>
      </c>
      <c r="R14" s="154">
        <f t="shared" si="4"/>
        <v>1008960</v>
      </c>
      <c r="S14" s="121">
        <f t="shared" si="5"/>
        <v>552240</v>
      </c>
      <c r="T14" s="122">
        <f t="shared" si="6"/>
        <v>1104480</v>
      </c>
      <c r="U14" s="263"/>
    </row>
    <row r="15" spans="1:21" ht="28" x14ac:dyDescent="0.15">
      <c r="A15" s="7">
        <v>8</v>
      </c>
      <c r="B15" s="8" t="s">
        <v>34</v>
      </c>
      <c r="C15" s="9" t="s">
        <v>35</v>
      </c>
      <c r="D15" s="9" t="s">
        <v>36</v>
      </c>
      <c r="E15" s="8" t="s">
        <v>33</v>
      </c>
      <c r="F15" s="8" t="s">
        <v>37</v>
      </c>
      <c r="G15" s="8">
        <v>2</v>
      </c>
      <c r="H15" s="10">
        <v>500000</v>
      </c>
      <c r="I15" s="91">
        <v>2</v>
      </c>
      <c r="J15" s="98">
        <v>620000</v>
      </c>
      <c r="K15" s="99">
        <f t="shared" si="0"/>
        <v>1240000</v>
      </c>
      <c r="L15" s="207">
        <v>714000</v>
      </c>
      <c r="M15" s="208">
        <f t="shared" si="1"/>
        <v>1428000</v>
      </c>
      <c r="N15" s="153">
        <v>500000</v>
      </c>
      <c r="O15" s="154">
        <f t="shared" si="2"/>
        <v>1000000</v>
      </c>
      <c r="P15" s="155">
        <v>5.0999999999999997E-2</v>
      </c>
      <c r="Q15" s="156">
        <f t="shared" si="3"/>
        <v>525500</v>
      </c>
      <c r="R15" s="154">
        <f t="shared" si="4"/>
        <v>1051000</v>
      </c>
      <c r="S15" s="121">
        <f t="shared" si="5"/>
        <v>572750</v>
      </c>
      <c r="T15" s="122">
        <f t="shared" si="6"/>
        <v>1145500</v>
      </c>
      <c r="U15" s="263"/>
    </row>
    <row r="16" spans="1:21" ht="28" x14ac:dyDescent="0.15">
      <c r="A16" s="7">
        <v>9</v>
      </c>
      <c r="B16" s="8" t="s">
        <v>38</v>
      </c>
      <c r="C16" s="9" t="s">
        <v>39</v>
      </c>
      <c r="D16" s="9" t="s">
        <v>11</v>
      </c>
      <c r="E16" s="8" t="s">
        <v>25</v>
      </c>
      <c r="F16" s="11" t="s">
        <v>13</v>
      </c>
      <c r="G16" s="8">
        <v>2</v>
      </c>
      <c r="H16" s="10">
        <v>500000</v>
      </c>
      <c r="I16" s="91">
        <v>2</v>
      </c>
      <c r="J16" s="98">
        <v>620000</v>
      </c>
      <c r="K16" s="99">
        <f t="shared" si="0"/>
        <v>1240000</v>
      </c>
      <c r="L16" s="207">
        <v>612000</v>
      </c>
      <c r="M16" s="208">
        <f t="shared" si="1"/>
        <v>1224000</v>
      </c>
      <c r="N16" s="153">
        <v>500000</v>
      </c>
      <c r="O16" s="154">
        <f t="shared" si="2"/>
        <v>1000000</v>
      </c>
      <c r="P16" s="155">
        <v>5.0999999999999997E-2</v>
      </c>
      <c r="Q16" s="156">
        <f t="shared" si="3"/>
        <v>525500</v>
      </c>
      <c r="R16" s="154">
        <f t="shared" si="4"/>
        <v>1051000</v>
      </c>
      <c r="S16" s="121">
        <f t="shared" si="5"/>
        <v>572750</v>
      </c>
      <c r="T16" s="122">
        <f t="shared" si="6"/>
        <v>1145500</v>
      </c>
      <c r="U16" s="263"/>
    </row>
    <row r="17" spans="1:21" ht="28" x14ac:dyDescent="0.15">
      <c r="A17" s="7">
        <v>10</v>
      </c>
      <c r="B17" s="8" t="s">
        <v>40</v>
      </c>
      <c r="C17" s="9" t="s">
        <v>41</v>
      </c>
      <c r="D17" s="9" t="s">
        <v>42</v>
      </c>
      <c r="E17" s="8" t="s">
        <v>16</v>
      </c>
      <c r="F17" s="8" t="s">
        <v>37</v>
      </c>
      <c r="G17" s="8">
        <v>2</v>
      </c>
      <c r="H17" s="10">
        <v>420000</v>
      </c>
      <c r="I17" s="91">
        <v>2</v>
      </c>
      <c r="J17" s="98">
        <v>550000</v>
      </c>
      <c r="K17" s="99">
        <f t="shared" si="0"/>
        <v>1100000</v>
      </c>
      <c r="L17" s="207">
        <v>408000</v>
      </c>
      <c r="M17" s="208">
        <f t="shared" si="1"/>
        <v>816000</v>
      </c>
      <c r="N17" s="153">
        <v>420000</v>
      </c>
      <c r="O17" s="154">
        <f t="shared" si="2"/>
        <v>840000</v>
      </c>
      <c r="P17" s="155">
        <v>5.0999999999999997E-2</v>
      </c>
      <c r="Q17" s="156">
        <f t="shared" si="3"/>
        <v>441420</v>
      </c>
      <c r="R17" s="154">
        <f t="shared" si="4"/>
        <v>882840</v>
      </c>
      <c r="S17" s="121">
        <f t="shared" si="5"/>
        <v>495710</v>
      </c>
      <c r="T17" s="122">
        <f t="shared" si="6"/>
        <v>991420</v>
      </c>
      <c r="U17" s="263"/>
    </row>
    <row r="18" spans="1:21" ht="28" x14ac:dyDescent="0.15">
      <c r="A18" s="7">
        <v>11</v>
      </c>
      <c r="B18" s="12" t="s">
        <v>43</v>
      </c>
      <c r="C18" s="13" t="s">
        <v>44</v>
      </c>
      <c r="D18" s="13" t="s">
        <v>45</v>
      </c>
      <c r="E18" s="12" t="s">
        <v>25</v>
      </c>
      <c r="F18" s="8" t="s">
        <v>37</v>
      </c>
      <c r="G18" s="8">
        <v>2</v>
      </c>
      <c r="H18" s="10">
        <v>500000</v>
      </c>
      <c r="I18" s="91">
        <v>2</v>
      </c>
      <c r="J18" s="98">
        <v>620000</v>
      </c>
      <c r="K18" s="99">
        <f t="shared" si="0"/>
        <v>1240000</v>
      </c>
      <c r="L18" s="207">
        <v>612000</v>
      </c>
      <c r="M18" s="208">
        <f t="shared" si="1"/>
        <v>1224000</v>
      </c>
      <c r="N18" s="153">
        <v>500000</v>
      </c>
      <c r="O18" s="154">
        <f t="shared" si="2"/>
        <v>1000000</v>
      </c>
      <c r="P18" s="155">
        <v>5.0999999999999997E-2</v>
      </c>
      <c r="Q18" s="156">
        <f t="shared" si="3"/>
        <v>525500</v>
      </c>
      <c r="R18" s="154">
        <f t="shared" si="4"/>
        <v>1051000</v>
      </c>
      <c r="S18" s="121">
        <f t="shared" si="5"/>
        <v>572750</v>
      </c>
      <c r="T18" s="122">
        <f t="shared" si="6"/>
        <v>1145500</v>
      </c>
      <c r="U18" s="263"/>
    </row>
    <row r="19" spans="1:21" ht="28" x14ac:dyDescent="0.15">
      <c r="A19" s="7">
        <v>12</v>
      </c>
      <c r="B19" s="8" t="s">
        <v>46</v>
      </c>
      <c r="C19" s="9" t="s">
        <v>47</v>
      </c>
      <c r="D19" s="9" t="s">
        <v>48</v>
      </c>
      <c r="E19" s="8" t="s">
        <v>25</v>
      </c>
      <c r="F19" s="8" t="s">
        <v>37</v>
      </c>
      <c r="G19" s="8">
        <v>2</v>
      </c>
      <c r="H19" s="10">
        <v>500000</v>
      </c>
      <c r="I19" s="91">
        <v>2</v>
      </c>
      <c r="J19" s="98">
        <v>620000</v>
      </c>
      <c r="K19" s="99">
        <f t="shared" si="0"/>
        <v>1240000</v>
      </c>
      <c r="L19" s="207">
        <v>612000</v>
      </c>
      <c r="M19" s="208">
        <f t="shared" si="1"/>
        <v>1224000</v>
      </c>
      <c r="N19" s="153">
        <v>500000</v>
      </c>
      <c r="O19" s="154">
        <f t="shared" si="2"/>
        <v>1000000</v>
      </c>
      <c r="P19" s="155">
        <v>5.0999999999999997E-2</v>
      </c>
      <c r="Q19" s="156">
        <f t="shared" si="3"/>
        <v>525500</v>
      </c>
      <c r="R19" s="154">
        <f t="shared" si="4"/>
        <v>1051000</v>
      </c>
      <c r="S19" s="121">
        <f t="shared" si="5"/>
        <v>572750</v>
      </c>
      <c r="T19" s="122">
        <f t="shared" si="6"/>
        <v>1145500</v>
      </c>
      <c r="U19" s="263"/>
    </row>
    <row r="20" spans="1:21" ht="28" x14ac:dyDescent="0.15">
      <c r="A20" s="7">
        <v>13</v>
      </c>
      <c r="B20" s="8" t="s">
        <v>49</v>
      </c>
      <c r="C20" s="9" t="s">
        <v>50</v>
      </c>
      <c r="D20" s="9" t="s">
        <v>51</v>
      </c>
      <c r="E20" s="8" t="s">
        <v>25</v>
      </c>
      <c r="F20" s="8" t="s">
        <v>17</v>
      </c>
      <c r="G20" s="8">
        <v>2</v>
      </c>
      <c r="H20" s="10">
        <v>500000</v>
      </c>
      <c r="I20" s="91">
        <v>2</v>
      </c>
      <c r="J20" s="98">
        <v>620000</v>
      </c>
      <c r="K20" s="99">
        <f t="shared" si="0"/>
        <v>1240000</v>
      </c>
      <c r="L20" s="207">
        <v>612000</v>
      </c>
      <c r="M20" s="208">
        <f t="shared" si="1"/>
        <v>1224000</v>
      </c>
      <c r="N20" s="153">
        <v>500000</v>
      </c>
      <c r="O20" s="154">
        <f t="shared" si="2"/>
        <v>1000000</v>
      </c>
      <c r="P20" s="155">
        <v>5.0999999999999997E-2</v>
      </c>
      <c r="Q20" s="156">
        <f t="shared" si="3"/>
        <v>525500</v>
      </c>
      <c r="R20" s="154">
        <f t="shared" si="4"/>
        <v>1051000</v>
      </c>
      <c r="S20" s="121">
        <f t="shared" si="5"/>
        <v>572750</v>
      </c>
      <c r="T20" s="122">
        <f t="shared" si="6"/>
        <v>1145500</v>
      </c>
      <c r="U20" s="263"/>
    </row>
    <row r="21" spans="1:21" x14ac:dyDescent="0.15">
      <c r="A21" s="7">
        <v>14</v>
      </c>
      <c r="B21" s="8" t="s">
        <v>52</v>
      </c>
      <c r="C21" s="9" t="s">
        <v>53</v>
      </c>
      <c r="D21" s="9" t="s">
        <v>54</v>
      </c>
      <c r="E21" s="8" t="s">
        <v>25</v>
      </c>
      <c r="F21" s="8" t="s">
        <v>17</v>
      </c>
      <c r="G21" s="8">
        <v>2</v>
      </c>
      <c r="H21" s="10">
        <v>500000</v>
      </c>
      <c r="I21" s="91">
        <v>2</v>
      </c>
      <c r="J21" s="98">
        <v>620000</v>
      </c>
      <c r="K21" s="99">
        <f t="shared" si="0"/>
        <v>1240000</v>
      </c>
      <c r="L21" s="207">
        <v>612000</v>
      </c>
      <c r="M21" s="208">
        <f t="shared" si="1"/>
        <v>1224000</v>
      </c>
      <c r="N21" s="153">
        <v>500000</v>
      </c>
      <c r="O21" s="154">
        <f t="shared" si="2"/>
        <v>1000000</v>
      </c>
      <c r="P21" s="155">
        <v>5.0999999999999997E-2</v>
      </c>
      <c r="Q21" s="156">
        <f t="shared" si="3"/>
        <v>525500</v>
      </c>
      <c r="R21" s="154">
        <f t="shared" si="4"/>
        <v>1051000</v>
      </c>
      <c r="S21" s="121">
        <f t="shared" si="5"/>
        <v>572750</v>
      </c>
      <c r="T21" s="122">
        <f t="shared" si="6"/>
        <v>1145500</v>
      </c>
      <c r="U21" s="263"/>
    </row>
    <row r="22" spans="1:21" ht="28" x14ac:dyDescent="0.15">
      <c r="A22" s="7">
        <v>15</v>
      </c>
      <c r="B22" s="8" t="s">
        <v>55</v>
      </c>
      <c r="C22" s="9" t="s">
        <v>56</v>
      </c>
      <c r="D22" s="9" t="s">
        <v>57</v>
      </c>
      <c r="E22" s="8" t="s">
        <v>25</v>
      </c>
      <c r="F22" s="8" t="s">
        <v>37</v>
      </c>
      <c r="G22" s="8">
        <v>2</v>
      </c>
      <c r="H22" s="10">
        <v>500000</v>
      </c>
      <c r="I22" s="91">
        <v>2</v>
      </c>
      <c r="J22" s="98">
        <v>620000</v>
      </c>
      <c r="K22" s="99">
        <f t="shared" si="0"/>
        <v>1240000</v>
      </c>
      <c r="L22" s="207">
        <v>612000</v>
      </c>
      <c r="M22" s="208">
        <f t="shared" si="1"/>
        <v>1224000</v>
      </c>
      <c r="N22" s="153">
        <v>500000</v>
      </c>
      <c r="O22" s="154">
        <f t="shared" si="2"/>
        <v>1000000</v>
      </c>
      <c r="P22" s="155">
        <v>5.0999999999999997E-2</v>
      </c>
      <c r="Q22" s="156">
        <f t="shared" si="3"/>
        <v>525500</v>
      </c>
      <c r="R22" s="154">
        <f t="shared" si="4"/>
        <v>1051000</v>
      </c>
      <c r="S22" s="121">
        <f t="shared" si="5"/>
        <v>572750</v>
      </c>
      <c r="T22" s="122">
        <f t="shared" si="6"/>
        <v>1145500</v>
      </c>
      <c r="U22" s="263"/>
    </row>
    <row r="23" spans="1:21" ht="28" x14ac:dyDescent="0.15">
      <c r="A23" s="7">
        <v>16</v>
      </c>
      <c r="B23" s="8" t="s">
        <v>58</v>
      </c>
      <c r="C23" s="9" t="s">
        <v>59</v>
      </c>
      <c r="D23" s="9" t="s">
        <v>60</v>
      </c>
      <c r="E23" s="8" t="s">
        <v>25</v>
      </c>
      <c r="F23" s="8" t="s">
        <v>37</v>
      </c>
      <c r="G23" s="8">
        <v>2</v>
      </c>
      <c r="H23" s="10">
        <v>500000</v>
      </c>
      <c r="I23" s="91">
        <v>2</v>
      </c>
      <c r="J23" s="98">
        <v>620000</v>
      </c>
      <c r="K23" s="99">
        <f t="shared" si="0"/>
        <v>1240000</v>
      </c>
      <c r="L23" s="207">
        <v>612000</v>
      </c>
      <c r="M23" s="208">
        <f t="shared" si="1"/>
        <v>1224000</v>
      </c>
      <c r="N23" s="153">
        <v>500000</v>
      </c>
      <c r="O23" s="154">
        <f t="shared" si="2"/>
        <v>1000000</v>
      </c>
      <c r="P23" s="155">
        <v>5.0999999999999997E-2</v>
      </c>
      <c r="Q23" s="156">
        <f t="shared" si="3"/>
        <v>525500</v>
      </c>
      <c r="R23" s="154">
        <f t="shared" si="4"/>
        <v>1051000</v>
      </c>
      <c r="S23" s="121">
        <f t="shared" si="5"/>
        <v>572750</v>
      </c>
      <c r="T23" s="122">
        <f t="shared" si="6"/>
        <v>1145500</v>
      </c>
      <c r="U23" s="263"/>
    </row>
    <row r="24" spans="1:21" x14ac:dyDescent="0.15">
      <c r="A24" s="7">
        <v>17</v>
      </c>
      <c r="B24" s="8" t="s">
        <v>61</v>
      </c>
      <c r="C24" s="9" t="s">
        <v>62</v>
      </c>
      <c r="D24" s="9" t="s">
        <v>63</v>
      </c>
      <c r="E24" s="8" t="s">
        <v>64</v>
      </c>
      <c r="F24" s="8" t="s">
        <v>65</v>
      </c>
      <c r="G24" s="8">
        <v>2</v>
      </c>
      <c r="H24" s="10">
        <v>330000</v>
      </c>
      <c r="I24" s="91">
        <v>2</v>
      </c>
      <c r="J24" s="98">
        <v>400000</v>
      </c>
      <c r="K24" s="99">
        <f t="shared" si="0"/>
        <v>800000</v>
      </c>
      <c r="L24" s="207">
        <v>306000</v>
      </c>
      <c r="M24" s="208">
        <f t="shared" si="1"/>
        <v>612000</v>
      </c>
      <c r="N24" s="153">
        <v>330000</v>
      </c>
      <c r="O24" s="154">
        <f t="shared" si="2"/>
        <v>660000</v>
      </c>
      <c r="P24" s="155">
        <v>5.0999999999999997E-2</v>
      </c>
      <c r="Q24" s="156">
        <f t="shared" si="3"/>
        <v>346830</v>
      </c>
      <c r="R24" s="154">
        <f t="shared" si="4"/>
        <v>693660</v>
      </c>
      <c r="S24" s="121">
        <f t="shared" si="5"/>
        <v>373415</v>
      </c>
      <c r="T24" s="122">
        <f t="shared" si="6"/>
        <v>746830</v>
      </c>
      <c r="U24" s="263"/>
    </row>
    <row r="25" spans="1:21" x14ac:dyDescent="0.15">
      <c r="A25" s="7">
        <v>18</v>
      </c>
      <c r="B25" s="8" t="s">
        <v>66</v>
      </c>
      <c r="C25" s="9" t="s">
        <v>67</v>
      </c>
      <c r="D25" s="9" t="s">
        <v>63</v>
      </c>
      <c r="E25" s="8" t="s">
        <v>64</v>
      </c>
      <c r="F25" s="8" t="s">
        <v>65</v>
      </c>
      <c r="G25" s="8">
        <v>2</v>
      </c>
      <c r="H25" s="10">
        <v>220000</v>
      </c>
      <c r="I25" s="91">
        <v>2</v>
      </c>
      <c r="J25" s="98">
        <v>270000</v>
      </c>
      <c r="K25" s="99">
        <f t="shared" si="0"/>
        <v>540000</v>
      </c>
      <c r="L25" s="207">
        <v>306000</v>
      </c>
      <c r="M25" s="208">
        <f t="shared" si="1"/>
        <v>612000</v>
      </c>
      <c r="N25" s="153">
        <v>220000</v>
      </c>
      <c r="O25" s="154">
        <f t="shared" si="2"/>
        <v>440000</v>
      </c>
      <c r="P25" s="155">
        <v>5.0999999999999997E-2</v>
      </c>
      <c r="Q25" s="156">
        <f t="shared" si="3"/>
        <v>231220</v>
      </c>
      <c r="R25" s="154">
        <f t="shared" si="4"/>
        <v>462440</v>
      </c>
      <c r="S25" s="121">
        <f t="shared" si="5"/>
        <v>250610</v>
      </c>
      <c r="T25" s="122">
        <f t="shared" si="6"/>
        <v>501220</v>
      </c>
      <c r="U25" s="263"/>
    </row>
    <row r="26" spans="1:21" x14ac:dyDescent="0.15">
      <c r="A26" s="7">
        <v>19</v>
      </c>
      <c r="B26" s="14" t="s">
        <v>68</v>
      </c>
      <c r="C26" s="9" t="s">
        <v>69</v>
      </c>
      <c r="D26" s="15" t="s">
        <v>63</v>
      </c>
      <c r="E26" s="14" t="s">
        <v>64</v>
      </c>
      <c r="F26" s="8" t="s">
        <v>65</v>
      </c>
      <c r="G26" s="8">
        <v>2</v>
      </c>
      <c r="H26" s="10">
        <v>220000</v>
      </c>
      <c r="I26" s="91">
        <v>2</v>
      </c>
      <c r="J26" s="98">
        <v>270000</v>
      </c>
      <c r="K26" s="99">
        <f t="shared" si="0"/>
        <v>540000</v>
      </c>
      <c r="L26" s="207">
        <v>306000</v>
      </c>
      <c r="M26" s="208">
        <f t="shared" si="1"/>
        <v>612000</v>
      </c>
      <c r="N26" s="153">
        <v>220000</v>
      </c>
      <c r="O26" s="154">
        <f t="shared" si="2"/>
        <v>440000</v>
      </c>
      <c r="P26" s="155">
        <v>5.0999999999999997E-2</v>
      </c>
      <c r="Q26" s="156">
        <f t="shared" si="3"/>
        <v>231220</v>
      </c>
      <c r="R26" s="154">
        <f t="shared" si="4"/>
        <v>462440</v>
      </c>
      <c r="S26" s="121">
        <f t="shared" si="5"/>
        <v>250610</v>
      </c>
      <c r="T26" s="122">
        <f t="shared" si="6"/>
        <v>501220</v>
      </c>
      <c r="U26" s="263"/>
    </row>
    <row r="27" spans="1:21" x14ac:dyDescent="0.15">
      <c r="A27" s="7">
        <v>20</v>
      </c>
      <c r="B27" s="8" t="s">
        <v>70</v>
      </c>
      <c r="C27" s="9" t="s">
        <v>71</v>
      </c>
      <c r="D27" s="9" t="s">
        <v>72</v>
      </c>
      <c r="E27" s="8" t="s">
        <v>73</v>
      </c>
      <c r="F27" s="8" t="s">
        <v>74</v>
      </c>
      <c r="G27" s="8">
        <v>2</v>
      </c>
      <c r="H27" s="10">
        <v>280000</v>
      </c>
      <c r="I27" s="91">
        <v>2</v>
      </c>
      <c r="J27" s="98">
        <v>350000</v>
      </c>
      <c r="K27" s="99">
        <f t="shared" si="0"/>
        <v>700000</v>
      </c>
      <c r="L27" s="207">
        <v>408000</v>
      </c>
      <c r="M27" s="208">
        <f t="shared" si="1"/>
        <v>816000</v>
      </c>
      <c r="N27" s="153">
        <v>280000</v>
      </c>
      <c r="O27" s="154">
        <f t="shared" si="2"/>
        <v>560000</v>
      </c>
      <c r="P27" s="155">
        <v>5.0999999999999997E-2</v>
      </c>
      <c r="Q27" s="156">
        <f t="shared" si="3"/>
        <v>294280</v>
      </c>
      <c r="R27" s="154">
        <f t="shared" si="4"/>
        <v>588560</v>
      </c>
      <c r="S27" s="121">
        <f t="shared" si="5"/>
        <v>322140</v>
      </c>
      <c r="T27" s="122">
        <f t="shared" si="6"/>
        <v>644280</v>
      </c>
      <c r="U27" s="263"/>
    </row>
    <row r="28" spans="1:21" x14ac:dyDescent="0.15">
      <c r="A28" s="7">
        <v>21</v>
      </c>
      <c r="B28" s="8" t="s">
        <v>75</v>
      </c>
      <c r="C28" s="9" t="s">
        <v>76</v>
      </c>
      <c r="D28" s="9" t="s">
        <v>72</v>
      </c>
      <c r="E28" s="8" t="s">
        <v>73</v>
      </c>
      <c r="F28" s="8" t="s">
        <v>74</v>
      </c>
      <c r="G28" s="8">
        <v>2</v>
      </c>
      <c r="H28" s="10">
        <v>280000</v>
      </c>
      <c r="I28" s="91">
        <v>2</v>
      </c>
      <c r="J28" s="98">
        <v>350000</v>
      </c>
      <c r="K28" s="99">
        <f t="shared" si="0"/>
        <v>700000</v>
      </c>
      <c r="L28" s="207">
        <v>408000</v>
      </c>
      <c r="M28" s="208">
        <f t="shared" si="1"/>
        <v>816000</v>
      </c>
      <c r="N28" s="153">
        <v>280000</v>
      </c>
      <c r="O28" s="154">
        <f t="shared" si="2"/>
        <v>560000</v>
      </c>
      <c r="P28" s="155">
        <v>5.0999999999999997E-2</v>
      </c>
      <c r="Q28" s="156">
        <f t="shared" si="3"/>
        <v>294280</v>
      </c>
      <c r="R28" s="154">
        <f t="shared" si="4"/>
        <v>588560</v>
      </c>
      <c r="S28" s="121">
        <f t="shared" si="5"/>
        <v>322140</v>
      </c>
      <c r="T28" s="122">
        <f t="shared" si="6"/>
        <v>644280</v>
      </c>
      <c r="U28" s="263"/>
    </row>
    <row r="29" spans="1:21" x14ac:dyDescent="0.15">
      <c r="A29" s="7">
        <v>22</v>
      </c>
      <c r="B29" s="8" t="s">
        <v>77</v>
      </c>
      <c r="C29" s="9" t="s">
        <v>78</v>
      </c>
      <c r="D29" s="9" t="s">
        <v>72</v>
      </c>
      <c r="E29" s="8" t="s">
        <v>73</v>
      </c>
      <c r="F29" s="8" t="s">
        <v>74</v>
      </c>
      <c r="G29" s="8">
        <v>2</v>
      </c>
      <c r="H29" s="10">
        <v>280000</v>
      </c>
      <c r="I29" s="91">
        <v>2</v>
      </c>
      <c r="J29" s="98">
        <v>350000</v>
      </c>
      <c r="K29" s="99">
        <f t="shared" si="0"/>
        <v>700000</v>
      </c>
      <c r="L29" s="207">
        <v>408000</v>
      </c>
      <c r="M29" s="208">
        <f t="shared" si="1"/>
        <v>816000</v>
      </c>
      <c r="N29" s="153">
        <v>280000</v>
      </c>
      <c r="O29" s="154">
        <f t="shared" si="2"/>
        <v>560000</v>
      </c>
      <c r="P29" s="155">
        <v>5.0999999999999997E-2</v>
      </c>
      <c r="Q29" s="156">
        <f t="shared" si="3"/>
        <v>294280</v>
      </c>
      <c r="R29" s="154">
        <f t="shared" si="4"/>
        <v>588560</v>
      </c>
      <c r="S29" s="121">
        <f t="shared" si="5"/>
        <v>322140</v>
      </c>
      <c r="T29" s="122">
        <f t="shared" si="6"/>
        <v>644280</v>
      </c>
      <c r="U29" s="263"/>
    </row>
    <row r="30" spans="1:21" x14ac:dyDescent="0.15">
      <c r="A30" s="7">
        <v>23</v>
      </c>
      <c r="B30" s="8" t="s">
        <v>79</v>
      </c>
      <c r="C30" s="9" t="s">
        <v>80</v>
      </c>
      <c r="D30" s="9" t="s">
        <v>81</v>
      </c>
      <c r="E30" s="8" t="s">
        <v>82</v>
      </c>
      <c r="F30" s="8" t="s">
        <v>65</v>
      </c>
      <c r="G30" s="8">
        <v>2</v>
      </c>
      <c r="H30" s="10">
        <v>900000</v>
      </c>
      <c r="I30" s="91">
        <v>2</v>
      </c>
      <c r="J30" s="98">
        <v>1100000</v>
      </c>
      <c r="K30" s="99">
        <f t="shared" si="0"/>
        <v>2200000</v>
      </c>
      <c r="L30" s="207">
        <v>816000</v>
      </c>
      <c r="M30" s="208">
        <f t="shared" si="1"/>
        <v>1632000</v>
      </c>
      <c r="N30" s="153">
        <v>900000</v>
      </c>
      <c r="O30" s="154">
        <f t="shared" si="2"/>
        <v>1800000</v>
      </c>
      <c r="P30" s="155">
        <v>5.0999999999999997E-2</v>
      </c>
      <c r="Q30" s="156">
        <f t="shared" si="3"/>
        <v>945900</v>
      </c>
      <c r="R30" s="154">
        <f t="shared" si="4"/>
        <v>1891800</v>
      </c>
      <c r="S30" s="121">
        <f t="shared" si="5"/>
        <v>1022950</v>
      </c>
      <c r="T30" s="122">
        <f t="shared" si="6"/>
        <v>2045900</v>
      </c>
      <c r="U30" s="263"/>
    </row>
    <row r="31" spans="1:21" x14ac:dyDescent="0.15">
      <c r="A31" s="7">
        <v>24</v>
      </c>
      <c r="B31" s="8" t="s">
        <v>83</v>
      </c>
      <c r="C31" s="9" t="s">
        <v>84</v>
      </c>
      <c r="D31" s="9" t="s">
        <v>85</v>
      </c>
      <c r="E31" s="8" t="s">
        <v>16</v>
      </c>
      <c r="F31" s="8" t="s">
        <v>65</v>
      </c>
      <c r="G31" s="8">
        <v>2</v>
      </c>
      <c r="H31" s="10">
        <v>280000</v>
      </c>
      <c r="I31" s="91">
        <v>2</v>
      </c>
      <c r="J31" s="98">
        <v>350000</v>
      </c>
      <c r="K31" s="99">
        <f t="shared" si="0"/>
        <v>700000</v>
      </c>
      <c r="L31" s="207">
        <v>408000</v>
      </c>
      <c r="M31" s="208">
        <f t="shared" si="1"/>
        <v>816000</v>
      </c>
      <c r="N31" s="153">
        <v>280000</v>
      </c>
      <c r="O31" s="154">
        <f t="shared" si="2"/>
        <v>560000</v>
      </c>
      <c r="P31" s="155">
        <v>5.0999999999999997E-2</v>
      </c>
      <c r="Q31" s="156">
        <f t="shared" si="3"/>
        <v>294280</v>
      </c>
      <c r="R31" s="154">
        <f t="shared" si="4"/>
        <v>588560</v>
      </c>
      <c r="S31" s="121">
        <f t="shared" si="5"/>
        <v>322140</v>
      </c>
      <c r="T31" s="122">
        <f t="shared" si="6"/>
        <v>644280</v>
      </c>
      <c r="U31" s="263"/>
    </row>
    <row r="32" spans="1:21" x14ac:dyDescent="0.15">
      <c r="A32" s="7">
        <v>25</v>
      </c>
      <c r="B32" s="8" t="s">
        <v>86</v>
      </c>
      <c r="C32" s="9" t="s">
        <v>87</v>
      </c>
      <c r="D32" s="9" t="s">
        <v>88</v>
      </c>
      <c r="E32" s="8" t="s">
        <v>16</v>
      </c>
      <c r="F32" s="8" t="s">
        <v>65</v>
      </c>
      <c r="G32" s="8">
        <v>2</v>
      </c>
      <c r="H32" s="10">
        <v>280000</v>
      </c>
      <c r="I32" s="91">
        <v>2</v>
      </c>
      <c r="J32" s="98">
        <v>350000</v>
      </c>
      <c r="K32" s="99">
        <f t="shared" si="0"/>
        <v>700000</v>
      </c>
      <c r="L32" s="207">
        <v>408000</v>
      </c>
      <c r="M32" s="208">
        <f t="shared" si="1"/>
        <v>816000</v>
      </c>
      <c r="N32" s="153">
        <v>280000</v>
      </c>
      <c r="O32" s="154">
        <f t="shared" si="2"/>
        <v>560000</v>
      </c>
      <c r="P32" s="155">
        <v>5.0999999999999997E-2</v>
      </c>
      <c r="Q32" s="156">
        <f t="shared" si="3"/>
        <v>294280</v>
      </c>
      <c r="R32" s="154">
        <f t="shared" si="4"/>
        <v>588560</v>
      </c>
      <c r="S32" s="121">
        <f t="shared" si="5"/>
        <v>322140</v>
      </c>
      <c r="T32" s="122">
        <f t="shared" si="6"/>
        <v>644280</v>
      </c>
      <c r="U32" s="263"/>
    </row>
    <row r="33" spans="1:23" x14ac:dyDescent="0.15">
      <c r="A33" s="7">
        <v>26</v>
      </c>
      <c r="B33" s="8" t="s">
        <v>89</v>
      </c>
      <c r="C33" s="9" t="s">
        <v>90</v>
      </c>
      <c r="D33" s="9" t="s">
        <v>91</v>
      </c>
      <c r="E33" s="8" t="s">
        <v>82</v>
      </c>
      <c r="F33" s="8" t="s">
        <v>65</v>
      </c>
      <c r="G33" s="8">
        <v>2</v>
      </c>
      <c r="H33" s="10">
        <v>900000</v>
      </c>
      <c r="I33" s="91">
        <v>2</v>
      </c>
      <c r="J33" s="98">
        <v>1100000</v>
      </c>
      <c r="K33" s="99">
        <f t="shared" si="0"/>
        <v>2200000</v>
      </c>
      <c r="L33" s="207">
        <v>816000</v>
      </c>
      <c r="M33" s="208">
        <f t="shared" si="1"/>
        <v>1632000</v>
      </c>
      <c r="N33" s="153">
        <v>900000</v>
      </c>
      <c r="O33" s="154">
        <f t="shared" si="2"/>
        <v>1800000</v>
      </c>
      <c r="P33" s="155">
        <v>5.0999999999999997E-2</v>
      </c>
      <c r="Q33" s="156">
        <f t="shared" si="3"/>
        <v>945900</v>
      </c>
      <c r="R33" s="154">
        <f t="shared" si="4"/>
        <v>1891800</v>
      </c>
      <c r="S33" s="121">
        <f t="shared" si="5"/>
        <v>1022950</v>
      </c>
      <c r="T33" s="122">
        <f t="shared" si="6"/>
        <v>2045900</v>
      </c>
      <c r="U33" s="263"/>
    </row>
    <row r="34" spans="1:23" x14ac:dyDescent="0.15">
      <c r="A34" s="7">
        <v>27</v>
      </c>
      <c r="B34" s="8">
        <v>61896</v>
      </c>
      <c r="C34" s="9" t="s">
        <v>92</v>
      </c>
      <c r="D34" s="9" t="s">
        <v>93</v>
      </c>
      <c r="E34" s="8" t="s">
        <v>94</v>
      </c>
      <c r="F34" s="8" t="s">
        <v>95</v>
      </c>
      <c r="G34" s="8">
        <v>2</v>
      </c>
      <c r="H34" s="10">
        <v>5200000</v>
      </c>
      <c r="I34" s="91">
        <v>2</v>
      </c>
      <c r="J34" s="98">
        <v>5500000</v>
      </c>
      <c r="K34" s="99">
        <f t="shared" si="0"/>
        <v>11000000</v>
      </c>
      <c r="L34" s="207">
        <v>714000</v>
      </c>
      <c r="M34" s="208">
        <f t="shared" si="1"/>
        <v>1428000</v>
      </c>
      <c r="N34" s="153">
        <v>5200000</v>
      </c>
      <c r="O34" s="154">
        <f t="shared" si="2"/>
        <v>10400000</v>
      </c>
      <c r="P34" s="155">
        <v>5.0999999999999997E-2</v>
      </c>
      <c r="Q34" s="156">
        <f t="shared" si="3"/>
        <v>5465200</v>
      </c>
      <c r="R34" s="154">
        <f t="shared" si="4"/>
        <v>10930400</v>
      </c>
      <c r="S34" s="121">
        <f t="shared" si="5"/>
        <v>5482600</v>
      </c>
      <c r="T34" s="122">
        <f t="shared" si="6"/>
        <v>10965200</v>
      </c>
      <c r="U34" s="263"/>
    </row>
    <row r="35" spans="1:23" ht="15" thickBot="1" x14ac:dyDescent="0.2">
      <c r="A35" s="16">
        <v>28</v>
      </c>
      <c r="B35" s="17">
        <v>51118</v>
      </c>
      <c r="C35" s="18" t="s">
        <v>96</v>
      </c>
      <c r="D35" s="18" t="s">
        <v>97</v>
      </c>
      <c r="E35" s="17" t="s">
        <v>64</v>
      </c>
      <c r="F35" s="17" t="s">
        <v>98</v>
      </c>
      <c r="G35" s="17">
        <v>2</v>
      </c>
      <c r="H35" s="93">
        <v>220000</v>
      </c>
      <c r="I35" s="60">
        <v>2</v>
      </c>
      <c r="J35" s="100">
        <v>220000</v>
      </c>
      <c r="K35" s="101">
        <f t="shared" si="0"/>
        <v>440000</v>
      </c>
      <c r="L35" s="207">
        <v>306000</v>
      </c>
      <c r="M35" s="208">
        <f t="shared" si="1"/>
        <v>612000</v>
      </c>
      <c r="N35" s="153">
        <v>220000</v>
      </c>
      <c r="O35" s="154">
        <f t="shared" si="2"/>
        <v>440000</v>
      </c>
      <c r="P35" s="157">
        <v>5.0999999999999997E-2</v>
      </c>
      <c r="Q35" s="156">
        <f t="shared" si="3"/>
        <v>231220</v>
      </c>
      <c r="R35" s="154">
        <f t="shared" si="4"/>
        <v>462440</v>
      </c>
      <c r="S35" s="121">
        <f t="shared" si="5"/>
        <v>225610</v>
      </c>
      <c r="T35" s="122">
        <f t="shared" si="6"/>
        <v>451220</v>
      </c>
      <c r="U35" s="263"/>
    </row>
    <row r="36" spans="1:23" x14ac:dyDescent="0.15">
      <c r="A36" s="19"/>
      <c r="B36" s="19"/>
      <c r="C36" s="19"/>
      <c r="D36" s="19"/>
      <c r="E36" s="19"/>
      <c r="F36" s="19"/>
      <c r="G36" s="19"/>
      <c r="H36" s="92" t="s">
        <v>99</v>
      </c>
      <c r="I36" s="84"/>
      <c r="J36" s="61" t="s">
        <v>99</v>
      </c>
      <c r="K36" s="95">
        <f>SUM(K8:K35)</f>
        <v>39880000</v>
      </c>
      <c r="L36" s="209" t="s">
        <v>99</v>
      </c>
      <c r="M36" s="210">
        <f>SUM(M8:M35)</f>
        <v>29988000</v>
      </c>
      <c r="N36" s="158" t="s">
        <v>99</v>
      </c>
      <c r="O36" s="159">
        <f>SUM(O8:O35)</f>
        <v>33780000</v>
      </c>
      <c r="P36" s="150"/>
      <c r="Q36" s="158" t="s">
        <v>99</v>
      </c>
      <c r="R36" s="164">
        <f>SUM(R8:R35)</f>
        <v>35502780</v>
      </c>
      <c r="S36" s="123" t="s">
        <v>99</v>
      </c>
      <c r="T36" s="124">
        <f>SUM(T8:T35)</f>
        <v>37691390</v>
      </c>
      <c r="U36" s="263"/>
    </row>
    <row r="37" spans="1:23" x14ac:dyDescent="0.15">
      <c r="A37" s="19"/>
      <c r="B37" s="19"/>
      <c r="C37" s="19"/>
      <c r="D37" s="19"/>
      <c r="E37" s="19"/>
      <c r="F37" s="19"/>
      <c r="G37" s="19"/>
      <c r="H37" s="20" t="s">
        <v>100</v>
      </c>
      <c r="I37" s="84"/>
      <c r="J37" s="63" t="s">
        <v>100</v>
      </c>
      <c r="K37" s="96">
        <f>+K36*19%</f>
        <v>7577200</v>
      </c>
      <c r="L37" s="211" t="s">
        <v>100</v>
      </c>
      <c r="M37" s="212">
        <f>+M36*19%</f>
        <v>5697720</v>
      </c>
      <c r="N37" s="160" t="s">
        <v>100</v>
      </c>
      <c r="O37" s="161">
        <f>+O36*19%</f>
        <v>6418200</v>
      </c>
      <c r="P37" s="150"/>
      <c r="Q37" s="160" t="s">
        <v>100</v>
      </c>
      <c r="R37" s="165">
        <f>+R36*19%</f>
        <v>6745528.2000000002</v>
      </c>
      <c r="S37" s="125" t="s">
        <v>100</v>
      </c>
      <c r="T37" s="126">
        <f>+T36*19%</f>
        <v>7161364.0999999996</v>
      </c>
      <c r="U37" s="263"/>
    </row>
    <row r="38" spans="1:23" ht="15" thickBot="1" x14ac:dyDescent="0.2">
      <c r="A38" s="19"/>
      <c r="B38" s="19"/>
      <c r="C38" s="19"/>
      <c r="D38" s="19"/>
      <c r="E38" s="19"/>
      <c r="F38" s="19"/>
      <c r="G38" s="19"/>
      <c r="H38" s="21" t="s">
        <v>101</v>
      </c>
      <c r="I38" s="84"/>
      <c r="J38" s="65" t="s">
        <v>101</v>
      </c>
      <c r="K38" s="97">
        <f>+K36+K37</f>
        <v>47457200</v>
      </c>
      <c r="L38" s="213" t="s">
        <v>101</v>
      </c>
      <c r="M38" s="214">
        <f>+M36+M37</f>
        <v>35685720</v>
      </c>
      <c r="N38" s="162" t="s">
        <v>101</v>
      </c>
      <c r="O38" s="163">
        <f>+O36+O37</f>
        <v>40198200</v>
      </c>
      <c r="P38" s="150"/>
      <c r="Q38" s="162" t="s">
        <v>101</v>
      </c>
      <c r="R38" s="166">
        <f>+R36+R37</f>
        <v>42248308.200000003</v>
      </c>
      <c r="S38" s="127" t="s">
        <v>101</v>
      </c>
      <c r="T38" s="128">
        <f>+T36+T37</f>
        <v>44852754.100000001</v>
      </c>
      <c r="U38" s="264"/>
      <c r="V38" s="117"/>
      <c r="W38" s="117"/>
    </row>
    <row r="39" spans="1:23" ht="15" thickBot="1" x14ac:dyDescent="0.2">
      <c r="A39" s="19"/>
      <c r="B39" s="19"/>
      <c r="C39" s="19"/>
      <c r="D39" s="19"/>
      <c r="E39" s="19"/>
      <c r="F39" s="19"/>
      <c r="G39" s="19"/>
      <c r="H39" s="22"/>
    </row>
    <row r="40" spans="1:23" ht="57.5" customHeight="1" thickBot="1" x14ac:dyDescent="0.2">
      <c r="A40" s="340" t="s">
        <v>102</v>
      </c>
      <c r="B40" s="341"/>
      <c r="C40" s="341"/>
      <c r="D40" s="341"/>
      <c r="E40" s="342" t="s">
        <v>212</v>
      </c>
      <c r="F40" s="343"/>
      <c r="G40" s="22"/>
      <c r="H40" s="22"/>
      <c r="I40" s="326" t="s">
        <v>226</v>
      </c>
      <c r="J40" s="327"/>
      <c r="K40" s="307" t="s">
        <v>255</v>
      </c>
      <c r="L40" s="301"/>
      <c r="M40" s="151" t="s">
        <v>228</v>
      </c>
      <c r="N40" s="308" t="s">
        <v>256</v>
      </c>
      <c r="O40" s="309"/>
      <c r="P40" s="310" t="s">
        <v>257</v>
      </c>
      <c r="Q40" s="311"/>
      <c r="R40" s="197" t="s">
        <v>232</v>
      </c>
      <c r="S40" s="193"/>
    </row>
    <row r="41" spans="1:23" ht="28" x14ac:dyDescent="0.15">
      <c r="A41" s="24" t="s">
        <v>1</v>
      </c>
      <c r="B41" s="25" t="s">
        <v>4</v>
      </c>
      <c r="C41" s="25" t="s">
        <v>103</v>
      </c>
      <c r="D41" s="25" t="s">
        <v>104</v>
      </c>
      <c r="E41" s="26" t="s">
        <v>105</v>
      </c>
      <c r="F41" s="27" t="s">
        <v>9</v>
      </c>
      <c r="I41" s="26" t="s">
        <v>105</v>
      </c>
      <c r="J41" s="27" t="s">
        <v>9</v>
      </c>
      <c r="K41" s="168" t="s">
        <v>105</v>
      </c>
      <c r="L41" s="169" t="s">
        <v>9</v>
      </c>
      <c r="M41" s="152" t="s">
        <v>229</v>
      </c>
      <c r="N41" s="228" t="s">
        <v>105</v>
      </c>
      <c r="O41" s="229" t="s">
        <v>9</v>
      </c>
      <c r="P41" s="129" t="s">
        <v>105</v>
      </c>
      <c r="Q41" s="187" t="s">
        <v>9</v>
      </c>
      <c r="R41" s="265" t="s">
        <v>244</v>
      </c>
      <c r="S41" s="194"/>
    </row>
    <row r="42" spans="1:23" ht="45" x14ac:dyDescent="0.15">
      <c r="A42" s="28">
        <v>1</v>
      </c>
      <c r="B42" s="29" t="s">
        <v>106</v>
      </c>
      <c r="C42" s="30" t="s">
        <v>107</v>
      </c>
      <c r="D42" s="30">
        <v>80</v>
      </c>
      <c r="E42" s="31">
        <v>150000</v>
      </c>
      <c r="F42" s="102">
        <f>+E42*D42</f>
        <v>12000000</v>
      </c>
      <c r="H42" s="32"/>
      <c r="I42" s="176">
        <v>170000</v>
      </c>
      <c r="J42" s="102">
        <f>I42*D42</f>
        <v>13600000</v>
      </c>
      <c r="K42" s="170">
        <v>95000</v>
      </c>
      <c r="L42" s="171">
        <f>K42*D42</f>
        <v>7600000</v>
      </c>
      <c r="M42" s="175">
        <v>5.0999999999999997E-2</v>
      </c>
      <c r="N42" s="230">
        <f>(K42*M42)/100%+K42</f>
        <v>99845</v>
      </c>
      <c r="O42" s="231">
        <f>N42*D42</f>
        <v>7987600</v>
      </c>
      <c r="P42" s="130">
        <f>(E42+I42)/2</f>
        <v>160000</v>
      </c>
      <c r="Q42" s="188">
        <f>P42*D42</f>
        <v>12800000</v>
      </c>
      <c r="R42" s="266"/>
      <c r="S42" s="195"/>
    </row>
    <row r="43" spans="1:23" ht="61" thickBot="1" x14ac:dyDescent="0.2">
      <c r="A43" s="28">
        <v>2</v>
      </c>
      <c r="B43" s="29" t="s">
        <v>106</v>
      </c>
      <c r="C43" s="29" t="s">
        <v>206</v>
      </c>
      <c r="D43" s="30">
        <v>1</v>
      </c>
      <c r="E43" s="31">
        <v>2500000</v>
      </c>
      <c r="F43" s="102">
        <f t="shared" ref="F43" si="7">+E43*D43</f>
        <v>2500000</v>
      </c>
      <c r="H43" s="32"/>
      <c r="I43" s="176">
        <v>1700000</v>
      </c>
      <c r="J43" s="102">
        <f>I43*D43</f>
        <v>1700000</v>
      </c>
      <c r="K43" s="177" t="s">
        <v>230</v>
      </c>
      <c r="L43" s="177" t="s">
        <v>230</v>
      </c>
      <c r="M43" s="175">
        <v>5.0999999999999997E-2</v>
      </c>
      <c r="N43" s="232" t="s">
        <v>231</v>
      </c>
      <c r="O43" s="232" t="s">
        <v>230</v>
      </c>
      <c r="P43" s="130">
        <f>(E43+I43)/2</f>
        <v>2100000</v>
      </c>
      <c r="Q43" s="189">
        <f>P43*D43</f>
        <v>2100000</v>
      </c>
      <c r="R43" s="267"/>
      <c r="S43" s="196"/>
    </row>
    <row r="44" spans="1:23" x14ac:dyDescent="0.15">
      <c r="E44" s="35" t="s">
        <v>99</v>
      </c>
      <c r="F44" s="103">
        <f>SUM(F42:F43)</f>
        <v>14500000</v>
      </c>
      <c r="I44" s="35" t="s">
        <v>99</v>
      </c>
      <c r="J44" s="103">
        <f>SUM(J42:J43)</f>
        <v>15300000</v>
      </c>
      <c r="K44" s="172" t="s">
        <v>99</v>
      </c>
      <c r="L44" s="159">
        <f>SUM(L42:L43)</f>
        <v>7600000</v>
      </c>
      <c r="M44" s="167"/>
      <c r="N44" s="233" t="s">
        <v>99</v>
      </c>
      <c r="O44" s="210">
        <f>SUM(O42:O43)</f>
        <v>7987600</v>
      </c>
      <c r="P44" s="131" t="s">
        <v>99</v>
      </c>
      <c r="Q44" s="190">
        <f>SUM(Q42:Q43)</f>
        <v>14900000</v>
      </c>
      <c r="R44" s="167"/>
      <c r="S44" s="69"/>
    </row>
    <row r="45" spans="1:23" x14ac:dyDescent="0.15">
      <c r="E45" s="36" t="s">
        <v>100</v>
      </c>
      <c r="F45" s="104">
        <f>+F44*19%</f>
        <v>2755000</v>
      </c>
      <c r="I45" s="36" t="s">
        <v>100</v>
      </c>
      <c r="J45" s="104">
        <f>+J44*19%</f>
        <v>2907000</v>
      </c>
      <c r="K45" s="173" t="s">
        <v>100</v>
      </c>
      <c r="L45" s="161">
        <f>+L44*19%</f>
        <v>1444000</v>
      </c>
      <c r="M45" s="167"/>
      <c r="N45" s="234" t="s">
        <v>100</v>
      </c>
      <c r="O45" s="212">
        <f>+O44*19%</f>
        <v>1517644</v>
      </c>
      <c r="P45" s="133" t="s">
        <v>100</v>
      </c>
      <c r="Q45" s="191">
        <f>+Q44*19%</f>
        <v>2831000</v>
      </c>
      <c r="R45" s="167"/>
      <c r="S45" s="69"/>
    </row>
    <row r="46" spans="1:23" ht="15" thickBot="1" x14ac:dyDescent="0.2">
      <c r="E46" s="37" t="s">
        <v>101</v>
      </c>
      <c r="F46" s="105">
        <f>+F44+F45</f>
        <v>17255000</v>
      </c>
      <c r="I46" s="37" t="s">
        <v>101</v>
      </c>
      <c r="J46" s="105">
        <f>+J44+J45</f>
        <v>18207000</v>
      </c>
      <c r="K46" s="174" t="s">
        <v>101</v>
      </c>
      <c r="L46" s="163">
        <f>+L44+L45</f>
        <v>9044000</v>
      </c>
      <c r="M46" s="167"/>
      <c r="N46" s="235" t="s">
        <v>101</v>
      </c>
      <c r="O46" s="214">
        <f>+O44+O45</f>
        <v>9505244</v>
      </c>
      <c r="P46" s="135" t="s">
        <v>101</v>
      </c>
      <c r="Q46" s="192">
        <f>+Q44+Q45</f>
        <v>17731000</v>
      </c>
      <c r="R46" s="167"/>
      <c r="S46" s="117"/>
    </row>
    <row r="47" spans="1:23" x14ac:dyDescent="0.15">
      <c r="F47" s="117"/>
      <c r="J47" s="117"/>
      <c r="O47" s="117"/>
    </row>
    <row r="49" spans="2:21" ht="15" thickBot="1" x14ac:dyDescent="0.2">
      <c r="C49" s="383" t="s">
        <v>207</v>
      </c>
      <c r="D49" s="383"/>
      <c r="E49" s="383"/>
      <c r="F49" s="383"/>
      <c r="G49" s="383"/>
    </row>
    <row r="50" spans="2:21" ht="54.5" customHeight="1" thickBot="1" x14ac:dyDescent="0.2">
      <c r="B50" s="388" t="s">
        <v>205</v>
      </c>
      <c r="C50" s="389"/>
      <c r="D50" s="389"/>
      <c r="E50" s="389"/>
      <c r="F50" s="390"/>
      <c r="G50" s="106"/>
      <c r="H50" s="106"/>
      <c r="I50" s="391" t="s">
        <v>212</v>
      </c>
      <c r="J50" s="390"/>
      <c r="K50" s="330" t="s">
        <v>226</v>
      </c>
      <c r="L50" s="331"/>
      <c r="M50" s="307" t="s">
        <v>255</v>
      </c>
      <c r="N50" s="301"/>
      <c r="O50" s="151" t="s">
        <v>228</v>
      </c>
      <c r="P50" s="300" t="s">
        <v>256</v>
      </c>
      <c r="Q50" s="301"/>
      <c r="R50" s="305" t="s">
        <v>257</v>
      </c>
      <c r="S50" s="306"/>
      <c r="T50" s="268" t="s">
        <v>245</v>
      </c>
      <c r="U50" s="269"/>
    </row>
    <row r="51" spans="2:21" ht="100.5" customHeight="1" thickBot="1" x14ac:dyDescent="0.2">
      <c r="B51" s="70" t="s">
        <v>1</v>
      </c>
      <c r="C51" s="71" t="s">
        <v>108</v>
      </c>
      <c r="D51" s="71" t="s">
        <v>109</v>
      </c>
      <c r="E51" s="71" t="s">
        <v>110</v>
      </c>
      <c r="F51" s="71" t="s">
        <v>111</v>
      </c>
      <c r="G51" s="71" t="s">
        <v>8</v>
      </c>
      <c r="H51" s="72" t="s">
        <v>112</v>
      </c>
      <c r="I51" s="73" t="s">
        <v>105</v>
      </c>
      <c r="J51" s="73" t="s">
        <v>9</v>
      </c>
      <c r="K51" s="206" t="s">
        <v>105</v>
      </c>
      <c r="L51" s="206" t="s">
        <v>9</v>
      </c>
      <c r="M51" s="152" t="s">
        <v>105</v>
      </c>
      <c r="N51" s="152" t="s">
        <v>9</v>
      </c>
      <c r="O51" s="152" t="s">
        <v>229</v>
      </c>
      <c r="P51" s="152" t="s">
        <v>105</v>
      </c>
      <c r="Q51" s="152" t="s">
        <v>9</v>
      </c>
      <c r="R51" s="120" t="s">
        <v>105</v>
      </c>
      <c r="S51" s="120" t="s">
        <v>9</v>
      </c>
      <c r="T51" s="270" t="s">
        <v>243</v>
      </c>
      <c r="U51" s="271"/>
    </row>
    <row r="52" spans="2:21" ht="30" customHeight="1" x14ac:dyDescent="0.15">
      <c r="B52" s="393">
        <v>1</v>
      </c>
      <c r="C52" s="349" t="s">
        <v>113</v>
      </c>
      <c r="D52" s="38" t="s">
        <v>114</v>
      </c>
      <c r="E52" s="396">
        <v>3</v>
      </c>
      <c r="F52" s="399">
        <v>2</v>
      </c>
      <c r="G52" s="402">
        <v>930000</v>
      </c>
      <c r="H52" s="385">
        <f>+G52*F52*E52</f>
        <v>5580000</v>
      </c>
      <c r="I52" s="328">
        <v>1500000</v>
      </c>
      <c r="J52" s="328">
        <f>+I52*F52*E52</f>
        <v>9000000</v>
      </c>
      <c r="K52" s="312">
        <v>8000000</v>
      </c>
      <c r="L52" s="312">
        <f>K52*E52*F52</f>
        <v>48000000</v>
      </c>
      <c r="M52" s="285">
        <v>930000</v>
      </c>
      <c r="N52" s="285">
        <f>(M52*E52*F52)</f>
        <v>5580000</v>
      </c>
      <c r="O52" s="279">
        <v>5.0999999999999997E-2</v>
      </c>
      <c r="P52" s="285">
        <f>(M52*O52)/100%+M52</f>
        <v>977430</v>
      </c>
      <c r="Q52" s="285">
        <f>P52*E52*F52</f>
        <v>5864580</v>
      </c>
      <c r="R52" s="291">
        <f>(I52+P52)/2</f>
        <v>1238715</v>
      </c>
      <c r="S52" s="291">
        <f>R52*F52*E52</f>
        <v>7432290</v>
      </c>
      <c r="T52" s="272"/>
      <c r="U52" s="273"/>
    </row>
    <row r="53" spans="2:21" ht="15" customHeight="1" x14ac:dyDescent="0.15">
      <c r="B53" s="394"/>
      <c r="C53" s="350"/>
      <c r="D53" s="39" t="s">
        <v>115</v>
      </c>
      <c r="E53" s="397"/>
      <c r="F53" s="400"/>
      <c r="G53" s="403"/>
      <c r="H53" s="386"/>
      <c r="I53" s="328"/>
      <c r="J53" s="328"/>
      <c r="K53" s="312"/>
      <c r="L53" s="312"/>
      <c r="M53" s="285"/>
      <c r="N53" s="285"/>
      <c r="O53" s="279"/>
      <c r="P53" s="285"/>
      <c r="Q53" s="285"/>
      <c r="R53" s="291"/>
      <c r="S53" s="291"/>
      <c r="T53" s="272"/>
      <c r="U53" s="273"/>
    </row>
    <row r="54" spans="2:21" ht="14.25" customHeight="1" x14ac:dyDescent="0.15">
      <c r="B54" s="394"/>
      <c r="C54" s="350"/>
      <c r="D54" s="40" t="s">
        <v>116</v>
      </c>
      <c r="E54" s="397"/>
      <c r="F54" s="400"/>
      <c r="G54" s="403"/>
      <c r="H54" s="386"/>
      <c r="I54" s="328"/>
      <c r="J54" s="328"/>
      <c r="K54" s="312"/>
      <c r="L54" s="312"/>
      <c r="M54" s="285"/>
      <c r="N54" s="285"/>
      <c r="O54" s="279"/>
      <c r="P54" s="285"/>
      <c r="Q54" s="285"/>
      <c r="R54" s="291"/>
      <c r="S54" s="291"/>
      <c r="T54" s="272"/>
      <c r="U54" s="273"/>
    </row>
    <row r="55" spans="2:21" ht="14.25" customHeight="1" x14ac:dyDescent="0.15">
      <c r="B55" s="394"/>
      <c r="C55" s="350"/>
      <c r="D55" s="40" t="s">
        <v>117</v>
      </c>
      <c r="E55" s="397"/>
      <c r="F55" s="400"/>
      <c r="G55" s="403"/>
      <c r="H55" s="386"/>
      <c r="I55" s="328"/>
      <c r="J55" s="328"/>
      <c r="K55" s="312"/>
      <c r="L55" s="312"/>
      <c r="M55" s="285"/>
      <c r="N55" s="285"/>
      <c r="O55" s="279"/>
      <c r="P55" s="285"/>
      <c r="Q55" s="285"/>
      <c r="R55" s="291"/>
      <c r="S55" s="291"/>
      <c r="T55" s="272"/>
      <c r="U55" s="273"/>
    </row>
    <row r="56" spans="2:21" ht="14.25" customHeight="1" x14ac:dyDescent="0.15">
      <c r="B56" s="394"/>
      <c r="C56" s="350"/>
      <c r="D56" s="40" t="s">
        <v>118</v>
      </c>
      <c r="E56" s="397"/>
      <c r="F56" s="400"/>
      <c r="G56" s="403"/>
      <c r="H56" s="386"/>
      <c r="I56" s="328"/>
      <c r="J56" s="328"/>
      <c r="K56" s="312"/>
      <c r="L56" s="312"/>
      <c r="M56" s="285"/>
      <c r="N56" s="285"/>
      <c r="O56" s="279"/>
      <c r="P56" s="285"/>
      <c r="Q56" s="285"/>
      <c r="R56" s="291"/>
      <c r="S56" s="291"/>
      <c r="T56" s="272"/>
      <c r="U56" s="273"/>
    </row>
    <row r="57" spans="2:21" ht="14.25" customHeight="1" x14ac:dyDescent="0.15">
      <c r="B57" s="394"/>
      <c r="C57" s="350"/>
      <c r="D57" s="40" t="s">
        <v>119</v>
      </c>
      <c r="E57" s="397"/>
      <c r="F57" s="400"/>
      <c r="G57" s="403"/>
      <c r="H57" s="386"/>
      <c r="I57" s="328"/>
      <c r="J57" s="328"/>
      <c r="K57" s="312"/>
      <c r="L57" s="312"/>
      <c r="M57" s="285"/>
      <c r="N57" s="285"/>
      <c r="O57" s="279"/>
      <c r="P57" s="285"/>
      <c r="Q57" s="285"/>
      <c r="R57" s="291"/>
      <c r="S57" s="291"/>
      <c r="T57" s="272"/>
      <c r="U57" s="273"/>
    </row>
    <row r="58" spans="2:21" ht="15" customHeight="1" x14ac:dyDescent="0.15">
      <c r="B58" s="394"/>
      <c r="C58" s="350"/>
      <c r="D58" s="39" t="s">
        <v>120</v>
      </c>
      <c r="E58" s="397"/>
      <c r="F58" s="400"/>
      <c r="G58" s="403"/>
      <c r="H58" s="386"/>
      <c r="I58" s="328"/>
      <c r="J58" s="328"/>
      <c r="K58" s="312"/>
      <c r="L58" s="312"/>
      <c r="M58" s="285"/>
      <c r="N58" s="285"/>
      <c r="O58" s="279"/>
      <c r="P58" s="285"/>
      <c r="Q58" s="285"/>
      <c r="R58" s="291"/>
      <c r="S58" s="291"/>
      <c r="T58" s="272"/>
      <c r="U58" s="273"/>
    </row>
    <row r="59" spans="2:21" ht="14.25" customHeight="1" x14ac:dyDescent="0.15">
      <c r="B59" s="394"/>
      <c r="C59" s="350"/>
      <c r="D59" s="40" t="s">
        <v>121</v>
      </c>
      <c r="E59" s="397"/>
      <c r="F59" s="400"/>
      <c r="G59" s="403"/>
      <c r="H59" s="386"/>
      <c r="I59" s="328"/>
      <c r="J59" s="328"/>
      <c r="K59" s="312"/>
      <c r="L59" s="312"/>
      <c r="M59" s="285"/>
      <c r="N59" s="285"/>
      <c r="O59" s="279"/>
      <c r="P59" s="285"/>
      <c r="Q59" s="285"/>
      <c r="R59" s="291"/>
      <c r="S59" s="291"/>
      <c r="T59" s="272"/>
      <c r="U59" s="273"/>
    </row>
    <row r="60" spans="2:21" ht="14.25" customHeight="1" x14ac:dyDescent="0.15">
      <c r="B60" s="394"/>
      <c r="C60" s="350"/>
      <c r="D60" s="40" t="s">
        <v>122</v>
      </c>
      <c r="E60" s="397"/>
      <c r="F60" s="400"/>
      <c r="G60" s="403"/>
      <c r="H60" s="386"/>
      <c r="I60" s="328"/>
      <c r="J60" s="328"/>
      <c r="K60" s="312"/>
      <c r="L60" s="312"/>
      <c r="M60" s="285"/>
      <c r="N60" s="285"/>
      <c r="O60" s="279"/>
      <c r="P60" s="285"/>
      <c r="Q60" s="285"/>
      <c r="R60" s="291"/>
      <c r="S60" s="291"/>
      <c r="T60" s="272"/>
      <c r="U60" s="273"/>
    </row>
    <row r="61" spans="2:21" ht="14.25" customHeight="1" x14ac:dyDescent="0.15">
      <c r="B61" s="394"/>
      <c r="C61" s="350"/>
      <c r="D61" s="40" t="s">
        <v>123</v>
      </c>
      <c r="E61" s="397"/>
      <c r="F61" s="400"/>
      <c r="G61" s="403"/>
      <c r="H61" s="386"/>
      <c r="I61" s="328"/>
      <c r="J61" s="328"/>
      <c r="K61" s="312"/>
      <c r="L61" s="312"/>
      <c r="M61" s="285"/>
      <c r="N61" s="285"/>
      <c r="O61" s="279"/>
      <c r="P61" s="285"/>
      <c r="Q61" s="285"/>
      <c r="R61" s="291"/>
      <c r="S61" s="291"/>
      <c r="T61" s="272"/>
      <c r="U61" s="273"/>
    </row>
    <row r="62" spans="2:21" ht="14.25" customHeight="1" x14ac:dyDescent="0.15">
      <c r="B62" s="394"/>
      <c r="C62" s="350"/>
      <c r="D62" s="40" t="s">
        <v>124</v>
      </c>
      <c r="E62" s="397"/>
      <c r="F62" s="400"/>
      <c r="G62" s="403"/>
      <c r="H62" s="386"/>
      <c r="I62" s="328"/>
      <c r="J62" s="328"/>
      <c r="K62" s="312"/>
      <c r="L62" s="312"/>
      <c r="M62" s="285"/>
      <c r="N62" s="285"/>
      <c r="O62" s="279"/>
      <c r="P62" s="285"/>
      <c r="Q62" s="285"/>
      <c r="R62" s="291"/>
      <c r="S62" s="291"/>
      <c r="T62" s="272"/>
      <c r="U62" s="273"/>
    </row>
    <row r="63" spans="2:21" ht="14.25" customHeight="1" x14ac:dyDescent="0.15">
      <c r="B63" s="394"/>
      <c r="C63" s="350"/>
      <c r="D63" s="40" t="s">
        <v>125</v>
      </c>
      <c r="E63" s="397"/>
      <c r="F63" s="400"/>
      <c r="G63" s="403"/>
      <c r="H63" s="386"/>
      <c r="I63" s="328"/>
      <c r="J63" s="328"/>
      <c r="K63" s="312"/>
      <c r="L63" s="312"/>
      <c r="M63" s="285"/>
      <c r="N63" s="285"/>
      <c r="O63" s="279"/>
      <c r="P63" s="285"/>
      <c r="Q63" s="285"/>
      <c r="R63" s="291"/>
      <c r="S63" s="291"/>
      <c r="T63" s="272"/>
      <c r="U63" s="273"/>
    </row>
    <row r="64" spans="2:21" ht="15" customHeight="1" x14ac:dyDescent="0.15">
      <c r="B64" s="394"/>
      <c r="C64" s="350"/>
      <c r="D64" s="39" t="s">
        <v>126</v>
      </c>
      <c r="E64" s="397"/>
      <c r="F64" s="400"/>
      <c r="G64" s="403"/>
      <c r="H64" s="386"/>
      <c r="I64" s="328"/>
      <c r="J64" s="328"/>
      <c r="K64" s="312"/>
      <c r="L64" s="312"/>
      <c r="M64" s="285"/>
      <c r="N64" s="285"/>
      <c r="O64" s="279"/>
      <c r="P64" s="285"/>
      <c r="Q64" s="285"/>
      <c r="R64" s="291"/>
      <c r="S64" s="291"/>
      <c r="T64" s="272"/>
      <c r="U64" s="273"/>
    </row>
    <row r="65" spans="2:21" ht="14.25" customHeight="1" x14ac:dyDescent="0.15">
      <c r="B65" s="394"/>
      <c r="C65" s="350"/>
      <c r="D65" s="40" t="s">
        <v>127</v>
      </c>
      <c r="E65" s="397"/>
      <c r="F65" s="400"/>
      <c r="G65" s="403"/>
      <c r="H65" s="386"/>
      <c r="I65" s="328"/>
      <c r="J65" s="328"/>
      <c r="K65" s="312"/>
      <c r="L65" s="312"/>
      <c r="M65" s="285"/>
      <c r="N65" s="285"/>
      <c r="O65" s="279"/>
      <c r="P65" s="285"/>
      <c r="Q65" s="285"/>
      <c r="R65" s="291"/>
      <c r="S65" s="291"/>
      <c r="T65" s="272"/>
      <c r="U65" s="273"/>
    </row>
    <row r="66" spans="2:21" ht="14.25" customHeight="1" x14ac:dyDescent="0.15">
      <c r="B66" s="394"/>
      <c r="C66" s="350"/>
      <c r="D66" s="40" t="s">
        <v>128</v>
      </c>
      <c r="E66" s="397"/>
      <c r="F66" s="400"/>
      <c r="G66" s="403"/>
      <c r="H66" s="386"/>
      <c r="I66" s="328"/>
      <c r="J66" s="328"/>
      <c r="K66" s="312"/>
      <c r="L66" s="312"/>
      <c r="M66" s="285"/>
      <c r="N66" s="285"/>
      <c r="O66" s="279"/>
      <c r="P66" s="285"/>
      <c r="Q66" s="285"/>
      <c r="R66" s="291"/>
      <c r="S66" s="291"/>
      <c r="T66" s="272"/>
      <c r="U66" s="273"/>
    </row>
    <row r="67" spans="2:21" ht="14.25" customHeight="1" x14ac:dyDescent="0.15">
      <c r="B67" s="394"/>
      <c r="C67" s="350"/>
      <c r="D67" s="40" t="s">
        <v>129</v>
      </c>
      <c r="E67" s="397"/>
      <c r="F67" s="400"/>
      <c r="G67" s="403"/>
      <c r="H67" s="386"/>
      <c r="I67" s="328"/>
      <c r="J67" s="328"/>
      <c r="K67" s="312"/>
      <c r="L67" s="312"/>
      <c r="M67" s="285"/>
      <c r="N67" s="285"/>
      <c r="O67" s="279"/>
      <c r="P67" s="285"/>
      <c r="Q67" s="285"/>
      <c r="R67" s="291"/>
      <c r="S67" s="291"/>
      <c r="T67" s="272"/>
      <c r="U67" s="273"/>
    </row>
    <row r="68" spans="2:21" ht="14.25" customHeight="1" x14ac:dyDescent="0.15">
      <c r="B68" s="394"/>
      <c r="C68" s="350"/>
      <c r="D68" s="40" t="s">
        <v>130</v>
      </c>
      <c r="E68" s="397"/>
      <c r="F68" s="400"/>
      <c r="G68" s="403"/>
      <c r="H68" s="386"/>
      <c r="I68" s="328"/>
      <c r="J68" s="328"/>
      <c r="K68" s="312"/>
      <c r="L68" s="312"/>
      <c r="M68" s="285"/>
      <c r="N68" s="285"/>
      <c r="O68" s="279"/>
      <c r="P68" s="285"/>
      <c r="Q68" s="285"/>
      <c r="R68" s="291"/>
      <c r="S68" s="291"/>
      <c r="T68" s="272"/>
      <c r="U68" s="273"/>
    </row>
    <row r="69" spans="2:21" ht="14.25" customHeight="1" x14ac:dyDescent="0.15">
      <c r="B69" s="394"/>
      <c r="C69" s="350"/>
      <c r="D69" s="40" t="s">
        <v>131</v>
      </c>
      <c r="E69" s="397"/>
      <c r="F69" s="400"/>
      <c r="G69" s="403"/>
      <c r="H69" s="386"/>
      <c r="I69" s="328"/>
      <c r="J69" s="328"/>
      <c r="K69" s="312"/>
      <c r="L69" s="312"/>
      <c r="M69" s="285"/>
      <c r="N69" s="285"/>
      <c r="O69" s="279"/>
      <c r="P69" s="285"/>
      <c r="Q69" s="285"/>
      <c r="R69" s="291"/>
      <c r="S69" s="291"/>
      <c r="T69" s="272"/>
      <c r="U69" s="273"/>
    </row>
    <row r="70" spans="2:21" ht="14.25" customHeight="1" x14ac:dyDescent="0.15">
      <c r="B70" s="394"/>
      <c r="C70" s="350"/>
      <c r="D70" s="40" t="s">
        <v>132</v>
      </c>
      <c r="E70" s="397"/>
      <c r="F70" s="400"/>
      <c r="G70" s="403"/>
      <c r="H70" s="386"/>
      <c r="I70" s="328"/>
      <c r="J70" s="328"/>
      <c r="K70" s="312"/>
      <c r="L70" s="312"/>
      <c r="M70" s="285"/>
      <c r="N70" s="285"/>
      <c r="O70" s="279"/>
      <c r="P70" s="285"/>
      <c r="Q70" s="285"/>
      <c r="R70" s="291"/>
      <c r="S70" s="291"/>
      <c r="T70" s="272"/>
      <c r="U70" s="273"/>
    </row>
    <row r="71" spans="2:21" ht="14.25" customHeight="1" x14ac:dyDescent="0.15">
      <c r="B71" s="394"/>
      <c r="C71" s="350"/>
      <c r="D71" s="40" t="s">
        <v>133</v>
      </c>
      <c r="E71" s="397"/>
      <c r="F71" s="400"/>
      <c r="G71" s="403"/>
      <c r="H71" s="386"/>
      <c r="I71" s="328"/>
      <c r="J71" s="328"/>
      <c r="K71" s="312"/>
      <c r="L71" s="312"/>
      <c r="M71" s="285"/>
      <c r="N71" s="285"/>
      <c r="O71" s="279"/>
      <c r="P71" s="285"/>
      <c r="Q71" s="285"/>
      <c r="R71" s="291"/>
      <c r="S71" s="291"/>
      <c r="T71" s="272"/>
      <c r="U71" s="273"/>
    </row>
    <row r="72" spans="2:21" ht="14.25" customHeight="1" x14ac:dyDescent="0.15">
      <c r="B72" s="394"/>
      <c r="C72" s="350"/>
      <c r="D72" s="40" t="s">
        <v>134</v>
      </c>
      <c r="E72" s="397"/>
      <c r="F72" s="400"/>
      <c r="G72" s="403"/>
      <c r="H72" s="386"/>
      <c r="I72" s="328"/>
      <c r="J72" s="328"/>
      <c r="K72" s="312"/>
      <c r="L72" s="312"/>
      <c r="M72" s="285"/>
      <c r="N72" s="285"/>
      <c r="O72" s="279"/>
      <c r="P72" s="285"/>
      <c r="Q72" s="285"/>
      <c r="R72" s="291"/>
      <c r="S72" s="291"/>
      <c r="T72" s="272"/>
      <c r="U72" s="273"/>
    </row>
    <row r="73" spans="2:21" ht="15" customHeight="1" x14ac:dyDescent="0.15">
      <c r="B73" s="394"/>
      <c r="C73" s="350"/>
      <c r="D73" s="39" t="s">
        <v>135</v>
      </c>
      <c r="E73" s="397"/>
      <c r="F73" s="400"/>
      <c r="G73" s="403"/>
      <c r="H73" s="386"/>
      <c r="I73" s="328"/>
      <c r="J73" s="328"/>
      <c r="K73" s="312"/>
      <c r="L73" s="312"/>
      <c r="M73" s="285"/>
      <c r="N73" s="285"/>
      <c r="O73" s="279"/>
      <c r="P73" s="285"/>
      <c r="Q73" s="285"/>
      <c r="R73" s="291"/>
      <c r="S73" s="291"/>
      <c r="T73" s="272"/>
      <c r="U73" s="273"/>
    </row>
    <row r="74" spans="2:21" ht="14.25" customHeight="1" x14ac:dyDescent="0.15">
      <c r="B74" s="394"/>
      <c r="C74" s="350"/>
      <c r="D74" s="40" t="s">
        <v>136</v>
      </c>
      <c r="E74" s="397"/>
      <c r="F74" s="400"/>
      <c r="G74" s="403"/>
      <c r="H74" s="386"/>
      <c r="I74" s="328"/>
      <c r="J74" s="328"/>
      <c r="K74" s="312"/>
      <c r="L74" s="312"/>
      <c r="M74" s="285"/>
      <c r="N74" s="285"/>
      <c r="O74" s="279"/>
      <c r="P74" s="285"/>
      <c r="Q74" s="285"/>
      <c r="R74" s="291"/>
      <c r="S74" s="291"/>
      <c r="T74" s="272"/>
      <c r="U74" s="273"/>
    </row>
    <row r="75" spans="2:21" ht="14.25" customHeight="1" x14ac:dyDescent="0.15">
      <c r="B75" s="394"/>
      <c r="C75" s="350"/>
      <c r="D75" s="40" t="s">
        <v>137</v>
      </c>
      <c r="E75" s="397"/>
      <c r="F75" s="400"/>
      <c r="G75" s="403"/>
      <c r="H75" s="386"/>
      <c r="I75" s="328"/>
      <c r="J75" s="328"/>
      <c r="K75" s="312"/>
      <c r="L75" s="312"/>
      <c r="M75" s="285"/>
      <c r="N75" s="285"/>
      <c r="O75" s="279"/>
      <c r="P75" s="285"/>
      <c r="Q75" s="285"/>
      <c r="R75" s="291"/>
      <c r="S75" s="291"/>
      <c r="T75" s="272"/>
      <c r="U75" s="273"/>
    </row>
    <row r="76" spans="2:21" ht="14.25" customHeight="1" x14ac:dyDescent="0.15">
      <c r="B76" s="394"/>
      <c r="C76" s="350"/>
      <c r="D76" s="40" t="s">
        <v>138</v>
      </c>
      <c r="E76" s="397"/>
      <c r="F76" s="400"/>
      <c r="G76" s="403"/>
      <c r="H76" s="386"/>
      <c r="I76" s="328"/>
      <c r="J76" s="328"/>
      <c r="K76" s="312"/>
      <c r="L76" s="312"/>
      <c r="M76" s="285"/>
      <c r="N76" s="285"/>
      <c r="O76" s="279"/>
      <c r="P76" s="285"/>
      <c r="Q76" s="285"/>
      <c r="R76" s="291"/>
      <c r="S76" s="291"/>
      <c r="T76" s="272"/>
      <c r="U76" s="273"/>
    </row>
    <row r="77" spans="2:21" ht="14.25" customHeight="1" x14ac:dyDescent="0.15">
      <c r="B77" s="394"/>
      <c r="C77" s="350"/>
      <c r="D77" s="40" t="s">
        <v>139</v>
      </c>
      <c r="E77" s="397"/>
      <c r="F77" s="400"/>
      <c r="G77" s="403"/>
      <c r="H77" s="386"/>
      <c r="I77" s="328"/>
      <c r="J77" s="328"/>
      <c r="K77" s="312"/>
      <c r="L77" s="312"/>
      <c r="M77" s="285"/>
      <c r="N77" s="285"/>
      <c r="O77" s="279"/>
      <c r="P77" s="285"/>
      <c r="Q77" s="285"/>
      <c r="R77" s="291"/>
      <c r="S77" s="291"/>
      <c r="T77" s="272"/>
      <c r="U77" s="273"/>
    </row>
    <row r="78" spans="2:21" ht="15" customHeight="1" x14ac:dyDescent="0.15">
      <c r="B78" s="394"/>
      <c r="C78" s="350"/>
      <c r="D78" s="39" t="s">
        <v>140</v>
      </c>
      <c r="E78" s="397"/>
      <c r="F78" s="400"/>
      <c r="G78" s="403"/>
      <c r="H78" s="386"/>
      <c r="I78" s="328"/>
      <c r="J78" s="328"/>
      <c r="K78" s="312"/>
      <c r="L78" s="312"/>
      <c r="M78" s="285"/>
      <c r="N78" s="285"/>
      <c r="O78" s="279"/>
      <c r="P78" s="285"/>
      <c r="Q78" s="285"/>
      <c r="R78" s="291"/>
      <c r="S78" s="291"/>
      <c r="T78" s="272"/>
      <c r="U78" s="273"/>
    </row>
    <row r="79" spans="2:21" ht="14.25" customHeight="1" x14ac:dyDescent="0.15">
      <c r="B79" s="394"/>
      <c r="C79" s="350"/>
      <c r="D79" s="40" t="s">
        <v>141</v>
      </c>
      <c r="E79" s="397"/>
      <c r="F79" s="400"/>
      <c r="G79" s="403"/>
      <c r="H79" s="386"/>
      <c r="I79" s="328"/>
      <c r="J79" s="328"/>
      <c r="K79" s="312"/>
      <c r="L79" s="312"/>
      <c r="M79" s="285"/>
      <c r="N79" s="285"/>
      <c r="O79" s="279"/>
      <c r="P79" s="285"/>
      <c r="Q79" s="285"/>
      <c r="R79" s="291"/>
      <c r="S79" s="291"/>
      <c r="T79" s="272"/>
      <c r="U79" s="273"/>
    </row>
    <row r="80" spans="2:21" ht="14.25" customHeight="1" x14ac:dyDescent="0.15">
      <c r="B80" s="394"/>
      <c r="C80" s="350"/>
      <c r="D80" s="40" t="s">
        <v>142</v>
      </c>
      <c r="E80" s="397"/>
      <c r="F80" s="400"/>
      <c r="G80" s="403"/>
      <c r="H80" s="386"/>
      <c r="I80" s="328"/>
      <c r="J80" s="328"/>
      <c r="K80" s="312"/>
      <c r="L80" s="312"/>
      <c r="M80" s="285"/>
      <c r="N80" s="285"/>
      <c r="O80" s="279"/>
      <c r="P80" s="285"/>
      <c r="Q80" s="285"/>
      <c r="R80" s="291"/>
      <c r="S80" s="291"/>
      <c r="T80" s="272"/>
      <c r="U80" s="273"/>
    </row>
    <row r="81" spans="2:21" ht="14.25" customHeight="1" x14ac:dyDescent="0.15">
      <c r="B81" s="394"/>
      <c r="C81" s="350"/>
      <c r="D81" s="40" t="s">
        <v>143</v>
      </c>
      <c r="E81" s="397"/>
      <c r="F81" s="400"/>
      <c r="G81" s="403"/>
      <c r="H81" s="386"/>
      <c r="I81" s="328"/>
      <c r="J81" s="328"/>
      <c r="K81" s="312"/>
      <c r="L81" s="312"/>
      <c r="M81" s="285"/>
      <c r="N81" s="285"/>
      <c r="O81" s="279"/>
      <c r="P81" s="285"/>
      <c r="Q81" s="285"/>
      <c r="R81" s="291"/>
      <c r="S81" s="291"/>
      <c r="T81" s="272"/>
      <c r="U81" s="273"/>
    </row>
    <row r="82" spans="2:21" ht="14.25" customHeight="1" x14ac:dyDescent="0.15">
      <c r="B82" s="394"/>
      <c r="C82" s="350"/>
      <c r="D82" s="40" t="s">
        <v>144</v>
      </c>
      <c r="E82" s="397"/>
      <c r="F82" s="400"/>
      <c r="G82" s="403"/>
      <c r="H82" s="386"/>
      <c r="I82" s="328"/>
      <c r="J82" s="328"/>
      <c r="K82" s="312"/>
      <c r="L82" s="312"/>
      <c r="M82" s="285"/>
      <c r="N82" s="285"/>
      <c r="O82" s="279"/>
      <c r="P82" s="285"/>
      <c r="Q82" s="285"/>
      <c r="R82" s="291"/>
      <c r="S82" s="291"/>
      <c r="T82" s="272"/>
      <c r="U82" s="273"/>
    </row>
    <row r="83" spans="2:21" ht="14.25" customHeight="1" x14ac:dyDescent="0.15">
      <c r="B83" s="394"/>
      <c r="C83" s="350"/>
      <c r="D83" s="40" t="s">
        <v>145</v>
      </c>
      <c r="E83" s="397"/>
      <c r="F83" s="400"/>
      <c r="G83" s="403"/>
      <c r="H83" s="386"/>
      <c r="I83" s="328"/>
      <c r="J83" s="328"/>
      <c r="K83" s="312"/>
      <c r="L83" s="312"/>
      <c r="M83" s="285"/>
      <c r="N83" s="285"/>
      <c r="O83" s="279"/>
      <c r="P83" s="285"/>
      <c r="Q83" s="285"/>
      <c r="R83" s="291"/>
      <c r="S83" s="291"/>
      <c r="T83" s="272"/>
      <c r="U83" s="273"/>
    </row>
    <row r="84" spans="2:21" ht="14.25" customHeight="1" x14ac:dyDescent="0.15">
      <c r="B84" s="394"/>
      <c r="C84" s="350"/>
      <c r="D84" s="40" t="s">
        <v>146</v>
      </c>
      <c r="E84" s="397"/>
      <c r="F84" s="400"/>
      <c r="G84" s="403"/>
      <c r="H84" s="386"/>
      <c r="I84" s="328"/>
      <c r="J84" s="328"/>
      <c r="K84" s="312"/>
      <c r="L84" s="312"/>
      <c r="M84" s="285"/>
      <c r="N84" s="285"/>
      <c r="O84" s="279"/>
      <c r="P84" s="285"/>
      <c r="Q84" s="285"/>
      <c r="R84" s="291"/>
      <c r="S84" s="291"/>
      <c r="T84" s="272"/>
      <c r="U84" s="273"/>
    </row>
    <row r="85" spans="2:21" ht="14.25" customHeight="1" x14ac:dyDescent="0.15">
      <c r="B85" s="394"/>
      <c r="C85" s="350"/>
      <c r="D85" s="40" t="s">
        <v>147</v>
      </c>
      <c r="E85" s="397"/>
      <c r="F85" s="400"/>
      <c r="G85" s="403"/>
      <c r="H85" s="386"/>
      <c r="I85" s="328"/>
      <c r="J85" s="328"/>
      <c r="K85" s="312"/>
      <c r="L85" s="312"/>
      <c r="M85" s="285"/>
      <c r="N85" s="285"/>
      <c r="O85" s="279"/>
      <c r="P85" s="285"/>
      <c r="Q85" s="285"/>
      <c r="R85" s="291"/>
      <c r="S85" s="291"/>
      <c r="T85" s="272"/>
      <c r="U85" s="273"/>
    </row>
    <row r="86" spans="2:21" ht="14.25" customHeight="1" x14ac:dyDescent="0.15">
      <c r="B86" s="394"/>
      <c r="C86" s="350"/>
      <c r="D86" s="40" t="s">
        <v>148</v>
      </c>
      <c r="E86" s="397"/>
      <c r="F86" s="400"/>
      <c r="G86" s="403"/>
      <c r="H86" s="386"/>
      <c r="I86" s="328"/>
      <c r="J86" s="328"/>
      <c r="K86" s="312"/>
      <c r="L86" s="312"/>
      <c r="M86" s="285"/>
      <c r="N86" s="285"/>
      <c r="O86" s="279"/>
      <c r="P86" s="285"/>
      <c r="Q86" s="285"/>
      <c r="R86" s="291"/>
      <c r="S86" s="291"/>
      <c r="T86" s="272"/>
      <c r="U86" s="273"/>
    </row>
    <row r="87" spans="2:21" ht="15" x14ac:dyDescent="0.15">
      <c r="B87" s="394"/>
      <c r="C87" s="350"/>
      <c r="D87" s="40" t="s">
        <v>149</v>
      </c>
      <c r="E87" s="397"/>
      <c r="F87" s="400"/>
      <c r="G87" s="403"/>
      <c r="H87" s="386"/>
      <c r="I87" s="328"/>
      <c r="J87" s="328"/>
      <c r="K87" s="312"/>
      <c r="L87" s="312"/>
      <c r="M87" s="285"/>
      <c r="N87" s="285"/>
      <c r="O87" s="279"/>
      <c r="P87" s="285"/>
      <c r="Q87" s="285"/>
      <c r="R87" s="291"/>
      <c r="S87" s="291"/>
      <c r="T87" s="272"/>
      <c r="U87" s="273"/>
    </row>
    <row r="88" spans="2:21" ht="15" customHeight="1" x14ac:dyDescent="0.15">
      <c r="B88" s="394"/>
      <c r="C88" s="350"/>
      <c r="D88" s="39" t="s">
        <v>150</v>
      </c>
      <c r="E88" s="397"/>
      <c r="F88" s="400"/>
      <c r="G88" s="403"/>
      <c r="H88" s="386"/>
      <c r="I88" s="328"/>
      <c r="J88" s="328"/>
      <c r="K88" s="312"/>
      <c r="L88" s="312"/>
      <c r="M88" s="285"/>
      <c r="N88" s="285"/>
      <c r="O88" s="279"/>
      <c r="P88" s="285"/>
      <c r="Q88" s="285"/>
      <c r="R88" s="291"/>
      <c r="S88" s="291"/>
      <c r="T88" s="272"/>
      <c r="U88" s="273"/>
    </row>
    <row r="89" spans="2:21" ht="14.25" customHeight="1" x14ac:dyDescent="0.15">
      <c r="B89" s="394"/>
      <c r="C89" s="350"/>
      <c r="D89" s="40" t="s">
        <v>151</v>
      </c>
      <c r="E89" s="397"/>
      <c r="F89" s="400"/>
      <c r="G89" s="403"/>
      <c r="H89" s="386"/>
      <c r="I89" s="328"/>
      <c r="J89" s="328"/>
      <c r="K89" s="312"/>
      <c r="L89" s="312"/>
      <c r="M89" s="285"/>
      <c r="N89" s="285"/>
      <c r="O89" s="279"/>
      <c r="P89" s="285"/>
      <c r="Q89" s="285"/>
      <c r="R89" s="291"/>
      <c r="S89" s="291"/>
      <c r="T89" s="272"/>
      <c r="U89" s="273"/>
    </row>
    <row r="90" spans="2:21" ht="14.25" customHeight="1" x14ac:dyDescent="0.15">
      <c r="B90" s="394"/>
      <c r="C90" s="350"/>
      <c r="D90" s="40" t="s">
        <v>152</v>
      </c>
      <c r="E90" s="397"/>
      <c r="F90" s="400"/>
      <c r="G90" s="403"/>
      <c r="H90" s="386"/>
      <c r="I90" s="328"/>
      <c r="J90" s="328"/>
      <c r="K90" s="312"/>
      <c r="L90" s="312"/>
      <c r="M90" s="285"/>
      <c r="N90" s="285"/>
      <c r="O90" s="279"/>
      <c r="P90" s="285"/>
      <c r="Q90" s="285"/>
      <c r="R90" s="291"/>
      <c r="S90" s="291"/>
      <c r="T90" s="272"/>
      <c r="U90" s="273"/>
    </row>
    <row r="91" spans="2:21" ht="14.25" customHeight="1" x14ac:dyDescent="0.15">
      <c r="B91" s="394"/>
      <c r="C91" s="350"/>
      <c r="D91" s="40" t="s">
        <v>153</v>
      </c>
      <c r="E91" s="397"/>
      <c r="F91" s="400"/>
      <c r="G91" s="403"/>
      <c r="H91" s="386"/>
      <c r="I91" s="328"/>
      <c r="J91" s="328"/>
      <c r="K91" s="312"/>
      <c r="L91" s="312"/>
      <c r="M91" s="285"/>
      <c r="N91" s="285"/>
      <c r="O91" s="279"/>
      <c r="P91" s="285"/>
      <c r="Q91" s="285"/>
      <c r="R91" s="291"/>
      <c r="S91" s="291"/>
      <c r="T91" s="272"/>
      <c r="U91" s="273"/>
    </row>
    <row r="92" spans="2:21" ht="30" x14ac:dyDescent="0.15">
      <c r="B92" s="394"/>
      <c r="C92" s="350"/>
      <c r="D92" s="39" t="s">
        <v>154</v>
      </c>
      <c r="E92" s="397"/>
      <c r="F92" s="400"/>
      <c r="G92" s="403"/>
      <c r="H92" s="386"/>
      <c r="I92" s="328"/>
      <c r="J92" s="328"/>
      <c r="K92" s="312"/>
      <c r="L92" s="312"/>
      <c r="M92" s="285"/>
      <c r="N92" s="285"/>
      <c r="O92" s="279"/>
      <c r="P92" s="285"/>
      <c r="Q92" s="285"/>
      <c r="R92" s="291"/>
      <c r="S92" s="291"/>
      <c r="T92" s="272"/>
      <c r="U92" s="273"/>
    </row>
    <row r="93" spans="2:21" ht="14.25" customHeight="1" x14ac:dyDescent="0.15">
      <c r="B93" s="394"/>
      <c r="C93" s="350"/>
      <c r="D93" s="40" t="s">
        <v>155</v>
      </c>
      <c r="E93" s="397"/>
      <c r="F93" s="400"/>
      <c r="G93" s="403"/>
      <c r="H93" s="386"/>
      <c r="I93" s="328"/>
      <c r="J93" s="328"/>
      <c r="K93" s="312"/>
      <c r="L93" s="312"/>
      <c r="M93" s="285"/>
      <c r="N93" s="285"/>
      <c r="O93" s="279"/>
      <c r="P93" s="285"/>
      <c r="Q93" s="285"/>
      <c r="R93" s="291"/>
      <c r="S93" s="291"/>
      <c r="T93" s="272"/>
      <c r="U93" s="273"/>
    </row>
    <row r="94" spans="2:21" ht="14.25" customHeight="1" x14ac:dyDescent="0.15">
      <c r="B94" s="394"/>
      <c r="C94" s="350"/>
      <c r="D94" s="40" t="s">
        <v>156</v>
      </c>
      <c r="E94" s="397"/>
      <c r="F94" s="400"/>
      <c r="G94" s="403"/>
      <c r="H94" s="386"/>
      <c r="I94" s="328"/>
      <c r="J94" s="328"/>
      <c r="K94" s="312"/>
      <c r="L94" s="312"/>
      <c r="M94" s="285"/>
      <c r="N94" s="285"/>
      <c r="O94" s="279"/>
      <c r="P94" s="285"/>
      <c r="Q94" s="285"/>
      <c r="R94" s="291"/>
      <c r="S94" s="291"/>
      <c r="T94" s="272"/>
      <c r="U94" s="273"/>
    </row>
    <row r="95" spans="2:21" ht="30" x14ac:dyDescent="0.15">
      <c r="B95" s="394"/>
      <c r="C95" s="350"/>
      <c r="D95" s="39" t="s">
        <v>157</v>
      </c>
      <c r="E95" s="397"/>
      <c r="F95" s="400"/>
      <c r="G95" s="403"/>
      <c r="H95" s="386"/>
      <c r="I95" s="328"/>
      <c r="J95" s="328"/>
      <c r="K95" s="312"/>
      <c r="L95" s="312"/>
      <c r="M95" s="285"/>
      <c r="N95" s="285"/>
      <c r="O95" s="279"/>
      <c r="P95" s="285"/>
      <c r="Q95" s="285"/>
      <c r="R95" s="291"/>
      <c r="S95" s="291"/>
      <c r="T95" s="272"/>
      <c r="U95" s="273"/>
    </row>
    <row r="96" spans="2:21" ht="30" x14ac:dyDescent="0.15">
      <c r="B96" s="394"/>
      <c r="C96" s="350"/>
      <c r="D96" s="40" t="s">
        <v>158</v>
      </c>
      <c r="E96" s="397"/>
      <c r="F96" s="400"/>
      <c r="G96" s="403"/>
      <c r="H96" s="386"/>
      <c r="I96" s="328"/>
      <c r="J96" s="328"/>
      <c r="K96" s="312"/>
      <c r="L96" s="312"/>
      <c r="M96" s="285"/>
      <c r="N96" s="285"/>
      <c r="O96" s="279"/>
      <c r="P96" s="285"/>
      <c r="Q96" s="285"/>
      <c r="R96" s="291"/>
      <c r="S96" s="291"/>
      <c r="T96" s="272"/>
      <c r="U96" s="273"/>
    </row>
    <row r="97" spans="2:21" ht="30" x14ac:dyDescent="0.15">
      <c r="B97" s="394"/>
      <c r="C97" s="350"/>
      <c r="D97" s="40" t="s">
        <v>159</v>
      </c>
      <c r="E97" s="397"/>
      <c r="F97" s="400"/>
      <c r="G97" s="403"/>
      <c r="H97" s="386"/>
      <c r="I97" s="328"/>
      <c r="J97" s="328"/>
      <c r="K97" s="312"/>
      <c r="L97" s="312"/>
      <c r="M97" s="285"/>
      <c r="N97" s="285"/>
      <c r="O97" s="279"/>
      <c r="P97" s="285"/>
      <c r="Q97" s="285"/>
      <c r="R97" s="291"/>
      <c r="S97" s="291"/>
      <c r="T97" s="272"/>
      <c r="U97" s="273"/>
    </row>
    <row r="98" spans="2:21" ht="31" thickBot="1" x14ac:dyDescent="0.2">
      <c r="B98" s="395"/>
      <c r="C98" s="351"/>
      <c r="D98" s="41" t="s">
        <v>160</v>
      </c>
      <c r="E98" s="398"/>
      <c r="F98" s="401"/>
      <c r="G98" s="404"/>
      <c r="H98" s="387"/>
      <c r="I98" s="329"/>
      <c r="J98" s="329"/>
      <c r="K98" s="313"/>
      <c r="L98" s="313"/>
      <c r="M98" s="286"/>
      <c r="N98" s="286"/>
      <c r="O98" s="280"/>
      <c r="P98" s="286"/>
      <c r="Q98" s="286"/>
      <c r="R98" s="296"/>
      <c r="S98" s="296"/>
      <c r="T98" s="272"/>
      <c r="U98" s="273"/>
    </row>
    <row r="99" spans="2:21" ht="15" thickBot="1" x14ac:dyDescent="0.2">
      <c r="G99" s="42" t="s">
        <v>99</v>
      </c>
      <c r="H99" s="43">
        <f>+H52</f>
        <v>5580000</v>
      </c>
      <c r="I99" s="61" t="s">
        <v>99</v>
      </c>
      <c r="J99" s="95">
        <f>+J52</f>
        <v>9000000</v>
      </c>
      <c r="K99" s="209" t="s">
        <v>99</v>
      </c>
      <c r="L99" s="210">
        <f>+L52</f>
        <v>48000000</v>
      </c>
      <c r="M99" s="158" t="s">
        <v>99</v>
      </c>
      <c r="N99" s="164">
        <f>+N52</f>
        <v>5580000</v>
      </c>
      <c r="P99" s="158" t="s">
        <v>99</v>
      </c>
      <c r="Q99" s="164">
        <f>+Q52</f>
        <v>5864580</v>
      </c>
      <c r="R99" s="123" t="s">
        <v>99</v>
      </c>
      <c r="S99" s="124">
        <f>+S52</f>
        <v>7432290</v>
      </c>
      <c r="T99" s="272"/>
      <c r="U99" s="273"/>
    </row>
    <row r="100" spans="2:21" ht="15" thickBot="1" x14ac:dyDescent="0.2">
      <c r="G100" s="44" t="s">
        <v>100</v>
      </c>
      <c r="H100" s="45">
        <f>+H99*19%</f>
        <v>1060200</v>
      </c>
      <c r="I100" s="63" t="s">
        <v>100</v>
      </c>
      <c r="J100" s="118">
        <f>+J99*19%</f>
        <v>1710000</v>
      </c>
      <c r="K100" s="211" t="s">
        <v>100</v>
      </c>
      <c r="L100" s="238">
        <f>+L99*19%</f>
        <v>9120000</v>
      </c>
      <c r="M100" s="160" t="s">
        <v>100</v>
      </c>
      <c r="N100" s="178">
        <f>+N99*19%</f>
        <v>1060200</v>
      </c>
      <c r="P100" s="160" t="s">
        <v>100</v>
      </c>
      <c r="Q100" s="178">
        <f>+Q99*19%</f>
        <v>1114270.2</v>
      </c>
      <c r="R100" s="125" t="s">
        <v>100</v>
      </c>
      <c r="S100" s="137">
        <f>+S99*19%</f>
        <v>1412135.1</v>
      </c>
      <c r="T100" s="272"/>
      <c r="U100" s="273"/>
    </row>
    <row r="101" spans="2:21" ht="15" thickBot="1" x14ac:dyDescent="0.2">
      <c r="C101" s="2"/>
      <c r="D101" s="2"/>
      <c r="F101" s="47"/>
      <c r="G101" s="48" t="s">
        <v>101</v>
      </c>
      <c r="H101" s="49">
        <f>+H99+H100</f>
        <v>6640200</v>
      </c>
      <c r="I101" s="65" t="s">
        <v>101</v>
      </c>
      <c r="J101" s="119">
        <f>+J99+J100</f>
        <v>10710000</v>
      </c>
      <c r="K101" s="213" t="s">
        <v>101</v>
      </c>
      <c r="L101" s="239">
        <f>+L99+L100</f>
        <v>57120000</v>
      </c>
      <c r="M101" s="162" t="s">
        <v>101</v>
      </c>
      <c r="N101" s="179">
        <f>+N99+N100</f>
        <v>6640200</v>
      </c>
      <c r="P101" s="162" t="s">
        <v>101</v>
      </c>
      <c r="Q101" s="179">
        <f>+Q99+Q100</f>
        <v>6978850.2000000002</v>
      </c>
      <c r="R101" s="127" t="s">
        <v>101</v>
      </c>
      <c r="S101" s="138">
        <f>+S99+S100</f>
        <v>8844425.0999999996</v>
      </c>
      <c r="T101" s="274"/>
      <c r="U101" s="275"/>
    </row>
    <row r="102" spans="2:21" ht="15" thickBot="1" x14ac:dyDescent="0.2">
      <c r="C102" s="2"/>
      <c r="D102" s="2"/>
      <c r="G102" s="74"/>
      <c r="H102" s="75"/>
      <c r="K102" s="50"/>
    </row>
    <row r="103" spans="2:21" ht="64" customHeight="1" thickBot="1" x14ac:dyDescent="0.2">
      <c r="B103" s="370" t="s">
        <v>161</v>
      </c>
      <c r="C103" s="392"/>
      <c r="D103" s="392"/>
      <c r="E103" s="392"/>
      <c r="F103" s="392"/>
      <c r="G103" s="107"/>
      <c r="H103" s="107"/>
      <c r="I103" s="370" t="s">
        <v>212</v>
      </c>
      <c r="J103" s="372"/>
      <c r="K103" s="322" t="s">
        <v>226</v>
      </c>
      <c r="L103" s="323"/>
      <c r="M103" s="307" t="s">
        <v>255</v>
      </c>
      <c r="N103" s="301"/>
      <c r="O103" s="151" t="s">
        <v>228</v>
      </c>
      <c r="P103" s="300" t="s">
        <v>256</v>
      </c>
      <c r="Q103" s="301"/>
      <c r="R103" s="276" t="s">
        <v>257</v>
      </c>
      <c r="S103" s="277"/>
      <c r="T103" s="268" t="s">
        <v>245</v>
      </c>
      <c r="U103" s="269"/>
    </row>
    <row r="104" spans="2:21" ht="98.5" customHeight="1" thickBot="1" x14ac:dyDescent="0.2">
      <c r="B104" s="51" t="s">
        <v>1</v>
      </c>
      <c r="C104" s="51" t="s">
        <v>108</v>
      </c>
      <c r="D104" s="51" t="s">
        <v>109</v>
      </c>
      <c r="E104" s="51" t="s">
        <v>162</v>
      </c>
      <c r="F104" s="52" t="s">
        <v>163</v>
      </c>
      <c r="G104" s="51" t="s">
        <v>8</v>
      </c>
      <c r="H104" s="76" t="s">
        <v>112</v>
      </c>
      <c r="I104" s="77" t="s">
        <v>105</v>
      </c>
      <c r="J104" s="73" t="s">
        <v>9</v>
      </c>
      <c r="K104" s="240" t="s">
        <v>105</v>
      </c>
      <c r="L104" s="206" t="s">
        <v>9</v>
      </c>
      <c r="M104" s="180" t="s">
        <v>105</v>
      </c>
      <c r="N104" s="152" t="s">
        <v>9</v>
      </c>
      <c r="O104" s="152" t="s">
        <v>9</v>
      </c>
      <c r="P104" s="180" t="s">
        <v>105</v>
      </c>
      <c r="Q104" s="152" t="s">
        <v>9</v>
      </c>
      <c r="R104" s="139" t="s">
        <v>105</v>
      </c>
      <c r="S104" s="120" t="s">
        <v>9</v>
      </c>
      <c r="T104" s="270" t="s">
        <v>243</v>
      </c>
      <c r="U104" s="271"/>
    </row>
    <row r="105" spans="2:21" ht="15" x14ac:dyDescent="0.15">
      <c r="B105" s="349">
        <v>1</v>
      </c>
      <c r="C105" s="349" t="s">
        <v>164</v>
      </c>
      <c r="D105" s="53" t="s">
        <v>165</v>
      </c>
      <c r="E105" s="349" t="s">
        <v>166</v>
      </c>
      <c r="F105" s="349">
        <v>2</v>
      </c>
      <c r="G105" s="362">
        <v>1700000</v>
      </c>
      <c r="H105" s="363">
        <f>+G105*F105</f>
        <v>3400000</v>
      </c>
      <c r="I105" s="344">
        <v>2100000</v>
      </c>
      <c r="J105" s="348">
        <f>+I105*F105</f>
        <v>4200000</v>
      </c>
      <c r="K105" s="332">
        <v>2126000</v>
      </c>
      <c r="L105" s="324">
        <f>K105*F105</f>
        <v>4252000</v>
      </c>
      <c r="M105" s="314">
        <v>1700000</v>
      </c>
      <c r="N105" s="303">
        <f>M105*F105</f>
        <v>3400000</v>
      </c>
      <c r="O105" s="281">
        <v>5.0999999999999997E-2</v>
      </c>
      <c r="P105" s="297">
        <f>(M105*O105)/100%+M105</f>
        <v>1786700</v>
      </c>
      <c r="Q105" s="303">
        <f>P105*F105</f>
        <v>3573400</v>
      </c>
      <c r="R105" s="287">
        <f>(I105+P105)/2</f>
        <v>1943350</v>
      </c>
      <c r="S105" s="290">
        <f>R105*F105</f>
        <v>3886700</v>
      </c>
      <c r="T105" s="272"/>
      <c r="U105" s="273"/>
    </row>
    <row r="106" spans="2:21" ht="15" x14ac:dyDescent="0.15">
      <c r="B106" s="350"/>
      <c r="C106" s="350"/>
      <c r="D106" s="54" t="s">
        <v>167</v>
      </c>
      <c r="E106" s="350"/>
      <c r="F106" s="350"/>
      <c r="G106" s="353"/>
      <c r="H106" s="356"/>
      <c r="I106" s="345"/>
      <c r="J106" s="328"/>
      <c r="K106" s="333"/>
      <c r="L106" s="312"/>
      <c r="M106" s="315"/>
      <c r="N106" s="285"/>
      <c r="O106" s="279"/>
      <c r="P106" s="302"/>
      <c r="Q106" s="285"/>
      <c r="R106" s="288"/>
      <c r="S106" s="291"/>
      <c r="T106" s="272"/>
      <c r="U106" s="273"/>
    </row>
    <row r="107" spans="2:21" ht="15" x14ac:dyDescent="0.15">
      <c r="B107" s="350"/>
      <c r="C107" s="350"/>
      <c r="D107" s="54" t="s">
        <v>168</v>
      </c>
      <c r="E107" s="350"/>
      <c r="F107" s="350"/>
      <c r="G107" s="353"/>
      <c r="H107" s="356"/>
      <c r="I107" s="345"/>
      <c r="J107" s="328"/>
      <c r="K107" s="333"/>
      <c r="L107" s="312"/>
      <c r="M107" s="315"/>
      <c r="N107" s="285"/>
      <c r="O107" s="279"/>
      <c r="P107" s="302"/>
      <c r="Q107" s="285"/>
      <c r="R107" s="288"/>
      <c r="S107" s="291"/>
      <c r="T107" s="272"/>
      <c r="U107" s="273"/>
    </row>
    <row r="108" spans="2:21" ht="74.5" customHeight="1" thickBot="1" x14ac:dyDescent="0.2">
      <c r="B108" s="350"/>
      <c r="C108" s="350"/>
      <c r="D108" s="54" t="s">
        <v>169</v>
      </c>
      <c r="E108" s="351"/>
      <c r="F108" s="351"/>
      <c r="G108" s="354"/>
      <c r="H108" s="357"/>
      <c r="I108" s="346"/>
      <c r="J108" s="328"/>
      <c r="K108" s="334"/>
      <c r="L108" s="312"/>
      <c r="M108" s="316"/>
      <c r="N108" s="285"/>
      <c r="O108" s="279"/>
      <c r="P108" s="298"/>
      <c r="Q108" s="285"/>
      <c r="R108" s="289"/>
      <c r="S108" s="291"/>
      <c r="T108" s="272"/>
      <c r="U108" s="273"/>
    </row>
    <row r="109" spans="2:21" ht="49" customHeight="1" x14ac:dyDescent="0.15">
      <c r="B109" s="350"/>
      <c r="C109" s="350"/>
      <c r="D109" s="54" t="s">
        <v>170</v>
      </c>
      <c r="E109" s="358" t="s">
        <v>171</v>
      </c>
      <c r="F109" s="358">
        <v>2</v>
      </c>
      <c r="G109" s="352">
        <v>1700000</v>
      </c>
      <c r="H109" s="355">
        <f>+G109*F109</f>
        <v>3400000</v>
      </c>
      <c r="I109" s="347">
        <v>2100000</v>
      </c>
      <c r="J109" s="405">
        <f>+I109*F109</f>
        <v>4200000</v>
      </c>
      <c r="K109" s="335">
        <v>216000</v>
      </c>
      <c r="L109" s="337">
        <f>K109*F109</f>
        <v>432000</v>
      </c>
      <c r="M109" s="317">
        <v>1700000</v>
      </c>
      <c r="N109" s="318">
        <v>3400000</v>
      </c>
      <c r="O109" s="282">
        <v>5.0999999999999997E-2</v>
      </c>
      <c r="P109" s="297">
        <f>(M109*O109)/100%+M109</f>
        <v>1786700</v>
      </c>
      <c r="Q109" s="304">
        <f>P109*F109</f>
        <v>3573400</v>
      </c>
      <c r="R109" s="292">
        <f>(I109+P109)/2</f>
        <v>1943350</v>
      </c>
      <c r="S109" s="293">
        <f>R109*F109</f>
        <v>3886700</v>
      </c>
      <c r="T109" s="272"/>
      <c r="U109" s="273"/>
    </row>
    <row r="110" spans="2:21" ht="103" customHeight="1" thickBot="1" x14ac:dyDescent="0.2">
      <c r="B110" s="350"/>
      <c r="C110" s="350"/>
      <c r="D110" s="54" t="s">
        <v>172</v>
      </c>
      <c r="E110" s="351"/>
      <c r="F110" s="351"/>
      <c r="G110" s="354"/>
      <c r="H110" s="357"/>
      <c r="I110" s="347"/>
      <c r="J110" s="405"/>
      <c r="K110" s="336"/>
      <c r="L110" s="337"/>
      <c r="M110" s="316"/>
      <c r="N110" s="319"/>
      <c r="O110" s="282"/>
      <c r="P110" s="298"/>
      <c r="Q110" s="304"/>
      <c r="R110" s="292"/>
      <c r="S110" s="293"/>
      <c r="T110" s="272"/>
      <c r="U110" s="273"/>
    </row>
    <row r="111" spans="2:21" ht="90" x14ac:dyDescent="0.15">
      <c r="B111" s="350"/>
      <c r="C111" s="350"/>
      <c r="D111" s="54" t="s">
        <v>173</v>
      </c>
      <c r="E111" s="358" t="s">
        <v>174</v>
      </c>
      <c r="F111" s="358">
        <v>2</v>
      </c>
      <c r="G111" s="352">
        <v>1300000</v>
      </c>
      <c r="H111" s="355">
        <f>+G111*F111</f>
        <v>2600000</v>
      </c>
      <c r="I111" s="347">
        <v>1600000</v>
      </c>
      <c r="J111" s="328">
        <f>+I111*F111</f>
        <v>3200000</v>
      </c>
      <c r="K111" s="335">
        <v>1200000</v>
      </c>
      <c r="L111" s="312">
        <f>K111*F111</f>
        <v>2400000</v>
      </c>
      <c r="M111" s="317">
        <v>1300000</v>
      </c>
      <c r="N111" s="320">
        <f>M111*F111</f>
        <v>2600000</v>
      </c>
      <c r="O111" s="279">
        <v>5.0999999999999997E-2</v>
      </c>
      <c r="P111" s="297">
        <f>(M111*O111)/100%+M111</f>
        <v>1366300</v>
      </c>
      <c r="Q111" s="285">
        <f>P111*F111</f>
        <v>2732600</v>
      </c>
      <c r="R111" s="292">
        <f>(I111+P111)/2</f>
        <v>1483150</v>
      </c>
      <c r="S111" s="291">
        <f>R111*F111</f>
        <v>2966300</v>
      </c>
      <c r="T111" s="272"/>
      <c r="U111" s="273"/>
    </row>
    <row r="112" spans="2:21" ht="31" thickBot="1" x14ac:dyDescent="0.2">
      <c r="B112" s="359"/>
      <c r="C112" s="359"/>
      <c r="D112" s="56" t="s">
        <v>175</v>
      </c>
      <c r="E112" s="351"/>
      <c r="F112" s="351"/>
      <c r="G112" s="354"/>
      <c r="H112" s="357"/>
      <c r="I112" s="347"/>
      <c r="J112" s="328"/>
      <c r="K112" s="336"/>
      <c r="L112" s="312"/>
      <c r="M112" s="316"/>
      <c r="N112" s="321"/>
      <c r="O112" s="279"/>
      <c r="P112" s="298"/>
      <c r="Q112" s="285"/>
      <c r="R112" s="292"/>
      <c r="S112" s="291"/>
      <c r="T112" s="272"/>
      <c r="U112" s="273"/>
    </row>
    <row r="113" spans="2:21" ht="46" thickBot="1" x14ac:dyDescent="0.2">
      <c r="B113" s="349">
        <v>2</v>
      </c>
      <c r="C113" s="349" t="s">
        <v>176</v>
      </c>
      <c r="D113" s="57" t="s">
        <v>177</v>
      </c>
      <c r="E113" s="358">
        <v>1</v>
      </c>
      <c r="F113" s="358">
        <v>2</v>
      </c>
      <c r="G113" s="352">
        <v>6980000</v>
      </c>
      <c r="H113" s="355">
        <f>+G113*F113</f>
        <v>13960000</v>
      </c>
      <c r="I113" s="347">
        <v>7200000</v>
      </c>
      <c r="J113" s="328">
        <f>+I113*F113</f>
        <v>14400000</v>
      </c>
      <c r="K113" s="335">
        <v>4000000</v>
      </c>
      <c r="L113" s="312">
        <f>K113*F113</f>
        <v>8000000</v>
      </c>
      <c r="M113" s="317">
        <v>6980000</v>
      </c>
      <c r="N113" s="285">
        <f>M113*F113</f>
        <v>13960000</v>
      </c>
      <c r="O113" s="279">
        <v>5.0999999999999997E-2</v>
      </c>
      <c r="P113" s="299">
        <f>(M113*O113)/100%+M113</f>
        <v>7335980</v>
      </c>
      <c r="Q113" s="285">
        <f>P113*F113</f>
        <v>14671960</v>
      </c>
      <c r="R113" s="292">
        <f>(I113+P113)/2</f>
        <v>7267990</v>
      </c>
      <c r="S113" s="291">
        <f>R113*F113*E113</f>
        <v>14535980</v>
      </c>
      <c r="T113" s="272"/>
      <c r="U113" s="273"/>
    </row>
    <row r="114" spans="2:21" ht="16" thickBot="1" x14ac:dyDescent="0.2">
      <c r="B114" s="350"/>
      <c r="C114" s="350"/>
      <c r="D114" s="41" t="s">
        <v>178</v>
      </c>
      <c r="E114" s="350"/>
      <c r="F114" s="350"/>
      <c r="G114" s="353"/>
      <c r="H114" s="356"/>
      <c r="I114" s="347"/>
      <c r="J114" s="328"/>
      <c r="K114" s="338"/>
      <c r="L114" s="312"/>
      <c r="M114" s="315"/>
      <c r="N114" s="285"/>
      <c r="O114" s="279"/>
      <c r="P114" s="299"/>
      <c r="Q114" s="285"/>
      <c r="R114" s="292"/>
      <c r="S114" s="291"/>
      <c r="T114" s="272"/>
      <c r="U114" s="273"/>
    </row>
    <row r="115" spans="2:21" ht="46" thickBot="1" x14ac:dyDescent="0.2">
      <c r="B115" s="350"/>
      <c r="C115" s="350"/>
      <c r="D115" s="41" t="s">
        <v>179</v>
      </c>
      <c r="E115" s="350"/>
      <c r="F115" s="350"/>
      <c r="G115" s="353"/>
      <c r="H115" s="356"/>
      <c r="I115" s="347"/>
      <c r="J115" s="328"/>
      <c r="K115" s="338"/>
      <c r="L115" s="312"/>
      <c r="M115" s="315"/>
      <c r="N115" s="285"/>
      <c r="O115" s="279"/>
      <c r="P115" s="299"/>
      <c r="Q115" s="285"/>
      <c r="R115" s="292"/>
      <c r="S115" s="291"/>
      <c r="T115" s="272"/>
      <c r="U115" s="273"/>
    </row>
    <row r="116" spans="2:21" ht="16" thickBot="1" x14ac:dyDescent="0.2">
      <c r="B116" s="350"/>
      <c r="C116" s="350"/>
      <c r="D116" s="41" t="s">
        <v>180</v>
      </c>
      <c r="E116" s="350"/>
      <c r="F116" s="350"/>
      <c r="G116" s="353"/>
      <c r="H116" s="356"/>
      <c r="I116" s="347"/>
      <c r="J116" s="328"/>
      <c r="K116" s="338"/>
      <c r="L116" s="312"/>
      <c r="M116" s="315"/>
      <c r="N116" s="285"/>
      <c r="O116" s="279"/>
      <c r="P116" s="299"/>
      <c r="Q116" s="285"/>
      <c r="R116" s="292"/>
      <c r="S116" s="291"/>
      <c r="T116" s="272"/>
      <c r="U116" s="273"/>
    </row>
    <row r="117" spans="2:21" ht="31" thickBot="1" x14ac:dyDescent="0.2">
      <c r="B117" s="350"/>
      <c r="C117" s="350"/>
      <c r="D117" s="41" t="s">
        <v>181</v>
      </c>
      <c r="E117" s="350"/>
      <c r="F117" s="350"/>
      <c r="G117" s="353"/>
      <c r="H117" s="356"/>
      <c r="I117" s="347"/>
      <c r="J117" s="328"/>
      <c r="K117" s="338"/>
      <c r="L117" s="312"/>
      <c r="M117" s="315"/>
      <c r="N117" s="285"/>
      <c r="O117" s="279"/>
      <c r="P117" s="299"/>
      <c r="Q117" s="285"/>
      <c r="R117" s="292"/>
      <c r="S117" s="291"/>
      <c r="T117" s="272"/>
      <c r="U117" s="273"/>
    </row>
    <row r="118" spans="2:21" ht="16" thickBot="1" x14ac:dyDescent="0.2">
      <c r="B118" s="350"/>
      <c r="C118" s="350"/>
      <c r="D118" s="41" t="s">
        <v>182</v>
      </c>
      <c r="E118" s="350"/>
      <c r="F118" s="350"/>
      <c r="G118" s="353"/>
      <c r="H118" s="356"/>
      <c r="I118" s="347"/>
      <c r="J118" s="328"/>
      <c r="K118" s="338"/>
      <c r="L118" s="312"/>
      <c r="M118" s="315"/>
      <c r="N118" s="285"/>
      <c r="O118" s="279"/>
      <c r="P118" s="299"/>
      <c r="Q118" s="285"/>
      <c r="R118" s="292"/>
      <c r="S118" s="291"/>
      <c r="T118" s="272"/>
      <c r="U118" s="273"/>
    </row>
    <row r="119" spans="2:21" ht="31" thickBot="1" x14ac:dyDescent="0.2">
      <c r="B119" s="350"/>
      <c r="C119" s="350"/>
      <c r="D119" s="41" t="s">
        <v>183</v>
      </c>
      <c r="E119" s="350"/>
      <c r="F119" s="350"/>
      <c r="G119" s="353"/>
      <c r="H119" s="356"/>
      <c r="I119" s="347"/>
      <c r="J119" s="328"/>
      <c r="K119" s="338"/>
      <c r="L119" s="312"/>
      <c r="M119" s="315"/>
      <c r="N119" s="285"/>
      <c r="O119" s="279"/>
      <c r="P119" s="299"/>
      <c r="Q119" s="285"/>
      <c r="R119" s="292"/>
      <c r="S119" s="291"/>
      <c r="T119" s="272"/>
      <c r="U119" s="273"/>
    </row>
    <row r="120" spans="2:21" ht="16" thickBot="1" x14ac:dyDescent="0.2">
      <c r="B120" s="350"/>
      <c r="C120" s="350"/>
      <c r="D120" s="41" t="s">
        <v>184</v>
      </c>
      <c r="E120" s="350"/>
      <c r="F120" s="350"/>
      <c r="G120" s="353"/>
      <c r="H120" s="356"/>
      <c r="I120" s="347"/>
      <c r="J120" s="328"/>
      <c r="K120" s="338"/>
      <c r="L120" s="312"/>
      <c r="M120" s="315"/>
      <c r="N120" s="285"/>
      <c r="O120" s="279"/>
      <c r="P120" s="299"/>
      <c r="Q120" s="285"/>
      <c r="R120" s="292"/>
      <c r="S120" s="291"/>
      <c r="T120" s="272"/>
      <c r="U120" s="273"/>
    </row>
    <row r="121" spans="2:21" ht="31" thickBot="1" x14ac:dyDescent="0.2">
      <c r="B121" s="350"/>
      <c r="C121" s="350"/>
      <c r="D121" s="41" t="s">
        <v>185</v>
      </c>
      <c r="E121" s="350"/>
      <c r="F121" s="350"/>
      <c r="G121" s="353"/>
      <c r="H121" s="356"/>
      <c r="I121" s="347"/>
      <c r="J121" s="328"/>
      <c r="K121" s="338"/>
      <c r="L121" s="312"/>
      <c r="M121" s="315"/>
      <c r="N121" s="285"/>
      <c r="O121" s="279"/>
      <c r="P121" s="299"/>
      <c r="Q121" s="285"/>
      <c r="R121" s="292"/>
      <c r="S121" s="291"/>
      <c r="T121" s="272"/>
      <c r="U121" s="273"/>
    </row>
    <row r="122" spans="2:21" ht="31" thickBot="1" x14ac:dyDescent="0.2">
      <c r="B122" s="350"/>
      <c r="C122" s="350"/>
      <c r="D122" s="41" t="s">
        <v>186</v>
      </c>
      <c r="E122" s="350"/>
      <c r="F122" s="350"/>
      <c r="G122" s="353"/>
      <c r="H122" s="356"/>
      <c r="I122" s="347"/>
      <c r="J122" s="328"/>
      <c r="K122" s="338"/>
      <c r="L122" s="312"/>
      <c r="M122" s="315"/>
      <c r="N122" s="285"/>
      <c r="O122" s="279"/>
      <c r="P122" s="299"/>
      <c r="Q122" s="285"/>
      <c r="R122" s="292"/>
      <c r="S122" s="291"/>
      <c r="T122" s="272"/>
      <c r="U122" s="273"/>
    </row>
    <row r="123" spans="2:21" ht="31" thickBot="1" x14ac:dyDescent="0.2">
      <c r="B123" s="350"/>
      <c r="C123" s="350"/>
      <c r="D123" s="41" t="s">
        <v>187</v>
      </c>
      <c r="E123" s="359"/>
      <c r="F123" s="351"/>
      <c r="G123" s="354"/>
      <c r="H123" s="357"/>
      <c r="I123" s="347"/>
      <c r="J123" s="328"/>
      <c r="K123" s="336"/>
      <c r="L123" s="312"/>
      <c r="M123" s="316"/>
      <c r="N123" s="285"/>
      <c r="O123" s="279"/>
      <c r="P123" s="299"/>
      <c r="Q123" s="285"/>
      <c r="R123" s="292"/>
      <c r="S123" s="291"/>
      <c r="T123" s="272"/>
      <c r="U123" s="273"/>
    </row>
    <row r="124" spans="2:21" ht="46" thickBot="1" x14ac:dyDescent="0.2">
      <c r="B124" s="350"/>
      <c r="C124" s="350"/>
      <c r="D124" s="57" t="s">
        <v>188</v>
      </c>
      <c r="E124" s="349">
        <v>1</v>
      </c>
      <c r="F124" s="358">
        <v>2</v>
      </c>
      <c r="G124" s="352">
        <v>4720000</v>
      </c>
      <c r="H124" s="355">
        <f>+G124*F124</f>
        <v>9440000</v>
      </c>
      <c r="I124" s="347">
        <v>5500000</v>
      </c>
      <c r="J124" s="328">
        <f>+I124*F124</f>
        <v>11000000</v>
      </c>
      <c r="K124" s="335">
        <v>1775000</v>
      </c>
      <c r="L124" s="312">
        <f>K124*F124</f>
        <v>3550000</v>
      </c>
      <c r="M124" s="317">
        <v>4720000</v>
      </c>
      <c r="N124" s="285">
        <f>M124*F124</f>
        <v>9440000</v>
      </c>
      <c r="O124" s="279">
        <v>5.0999999999999997E-2</v>
      </c>
      <c r="P124" s="299">
        <f>(M124*O124)/100%+M124</f>
        <v>4960720</v>
      </c>
      <c r="Q124" s="285">
        <f>P124*F124</f>
        <v>9921440</v>
      </c>
      <c r="R124" s="292">
        <f>(I124+P124)/2</f>
        <v>5230360</v>
      </c>
      <c r="S124" s="291">
        <f>R124*F124*E124</f>
        <v>10460720</v>
      </c>
      <c r="T124" s="272"/>
      <c r="U124" s="273"/>
    </row>
    <row r="125" spans="2:21" ht="30.75" customHeight="1" thickBot="1" x14ac:dyDescent="0.2">
      <c r="B125" s="350"/>
      <c r="C125" s="350"/>
      <c r="D125" s="41" t="s">
        <v>189</v>
      </c>
      <c r="E125" s="350"/>
      <c r="F125" s="350"/>
      <c r="G125" s="353"/>
      <c r="H125" s="356"/>
      <c r="I125" s="347"/>
      <c r="J125" s="328"/>
      <c r="K125" s="338"/>
      <c r="L125" s="312"/>
      <c r="M125" s="315"/>
      <c r="N125" s="285"/>
      <c r="O125" s="279"/>
      <c r="P125" s="299"/>
      <c r="Q125" s="285"/>
      <c r="R125" s="292"/>
      <c r="S125" s="291"/>
      <c r="T125" s="272"/>
      <c r="U125" s="273"/>
    </row>
    <row r="126" spans="2:21" ht="46" thickBot="1" x14ac:dyDescent="0.2">
      <c r="B126" s="350"/>
      <c r="C126" s="350"/>
      <c r="D126" s="41" t="s">
        <v>190</v>
      </c>
      <c r="E126" s="350"/>
      <c r="F126" s="350"/>
      <c r="G126" s="353"/>
      <c r="H126" s="356"/>
      <c r="I126" s="347"/>
      <c r="J126" s="328"/>
      <c r="K126" s="338"/>
      <c r="L126" s="312"/>
      <c r="M126" s="315"/>
      <c r="N126" s="285"/>
      <c r="O126" s="279"/>
      <c r="P126" s="299"/>
      <c r="Q126" s="285"/>
      <c r="R126" s="292"/>
      <c r="S126" s="291"/>
      <c r="T126" s="272"/>
      <c r="U126" s="273"/>
    </row>
    <row r="127" spans="2:21" ht="31" thickBot="1" x14ac:dyDescent="0.2">
      <c r="B127" s="350"/>
      <c r="C127" s="350"/>
      <c r="D127" s="41" t="s">
        <v>181</v>
      </c>
      <c r="E127" s="350"/>
      <c r="F127" s="350"/>
      <c r="G127" s="353"/>
      <c r="H127" s="356"/>
      <c r="I127" s="347"/>
      <c r="J127" s="328"/>
      <c r="K127" s="338"/>
      <c r="L127" s="312"/>
      <c r="M127" s="315"/>
      <c r="N127" s="285"/>
      <c r="O127" s="279"/>
      <c r="P127" s="299"/>
      <c r="Q127" s="285"/>
      <c r="R127" s="292"/>
      <c r="S127" s="291"/>
      <c r="T127" s="272"/>
      <c r="U127" s="273"/>
    </row>
    <row r="128" spans="2:21" ht="16" thickBot="1" x14ac:dyDescent="0.2">
      <c r="B128" s="350"/>
      <c r="C128" s="350"/>
      <c r="D128" s="41" t="s">
        <v>191</v>
      </c>
      <c r="E128" s="350"/>
      <c r="F128" s="350"/>
      <c r="G128" s="353"/>
      <c r="H128" s="356"/>
      <c r="I128" s="347"/>
      <c r="J128" s="328"/>
      <c r="K128" s="338"/>
      <c r="L128" s="312"/>
      <c r="M128" s="315"/>
      <c r="N128" s="285"/>
      <c r="O128" s="279"/>
      <c r="P128" s="299"/>
      <c r="Q128" s="285"/>
      <c r="R128" s="292"/>
      <c r="S128" s="291"/>
      <c r="T128" s="272"/>
      <c r="U128" s="273"/>
    </row>
    <row r="129" spans="2:21" ht="31" thickBot="1" x14ac:dyDescent="0.2">
      <c r="B129" s="350"/>
      <c r="C129" s="350"/>
      <c r="D129" s="41" t="s">
        <v>183</v>
      </c>
      <c r="E129" s="350"/>
      <c r="F129" s="350"/>
      <c r="G129" s="353"/>
      <c r="H129" s="356"/>
      <c r="I129" s="347"/>
      <c r="J129" s="328"/>
      <c r="K129" s="338"/>
      <c r="L129" s="312"/>
      <c r="M129" s="315"/>
      <c r="N129" s="285"/>
      <c r="O129" s="279"/>
      <c r="P129" s="299"/>
      <c r="Q129" s="285"/>
      <c r="R129" s="292"/>
      <c r="S129" s="291"/>
      <c r="T129" s="272"/>
      <c r="U129" s="273"/>
    </row>
    <row r="130" spans="2:21" ht="16" thickBot="1" x14ac:dyDescent="0.2">
      <c r="B130" s="350"/>
      <c r="C130" s="350"/>
      <c r="D130" s="41" t="s">
        <v>184</v>
      </c>
      <c r="E130" s="350"/>
      <c r="F130" s="350"/>
      <c r="G130" s="353"/>
      <c r="H130" s="356"/>
      <c r="I130" s="347"/>
      <c r="J130" s="328"/>
      <c r="K130" s="338"/>
      <c r="L130" s="312"/>
      <c r="M130" s="315"/>
      <c r="N130" s="285"/>
      <c r="O130" s="279"/>
      <c r="P130" s="299"/>
      <c r="Q130" s="285"/>
      <c r="R130" s="292"/>
      <c r="S130" s="291"/>
      <c r="T130" s="272"/>
      <c r="U130" s="273"/>
    </row>
    <row r="131" spans="2:21" ht="31" thickBot="1" x14ac:dyDescent="0.2">
      <c r="B131" s="350"/>
      <c r="C131" s="350"/>
      <c r="D131" s="41" t="s">
        <v>192</v>
      </c>
      <c r="E131" s="350"/>
      <c r="F131" s="350"/>
      <c r="G131" s="353"/>
      <c r="H131" s="356"/>
      <c r="I131" s="347"/>
      <c r="J131" s="328"/>
      <c r="K131" s="338"/>
      <c r="L131" s="312"/>
      <c r="M131" s="315"/>
      <c r="N131" s="285"/>
      <c r="O131" s="279"/>
      <c r="P131" s="299"/>
      <c r="Q131" s="285"/>
      <c r="R131" s="292"/>
      <c r="S131" s="291"/>
      <c r="T131" s="272"/>
      <c r="U131" s="273"/>
    </row>
    <row r="132" spans="2:21" ht="31" thickBot="1" x14ac:dyDescent="0.2">
      <c r="B132" s="350"/>
      <c r="C132" s="350"/>
      <c r="D132" s="41" t="s">
        <v>186</v>
      </c>
      <c r="E132" s="350"/>
      <c r="F132" s="350"/>
      <c r="G132" s="353"/>
      <c r="H132" s="356"/>
      <c r="I132" s="347"/>
      <c r="J132" s="328"/>
      <c r="K132" s="338"/>
      <c r="L132" s="312"/>
      <c r="M132" s="315"/>
      <c r="N132" s="285"/>
      <c r="O132" s="279"/>
      <c r="P132" s="299"/>
      <c r="Q132" s="285"/>
      <c r="R132" s="292"/>
      <c r="S132" s="291"/>
      <c r="T132" s="272"/>
      <c r="U132" s="273"/>
    </row>
    <row r="133" spans="2:21" ht="31" thickBot="1" x14ac:dyDescent="0.2">
      <c r="B133" s="350"/>
      <c r="C133" s="350"/>
      <c r="D133" s="41" t="s">
        <v>193</v>
      </c>
      <c r="E133" s="359"/>
      <c r="F133" s="351"/>
      <c r="G133" s="354"/>
      <c r="H133" s="357"/>
      <c r="I133" s="347"/>
      <c r="J133" s="328"/>
      <c r="K133" s="336"/>
      <c r="L133" s="312"/>
      <c r="M133" s="316"/>
      <c r="N133" s="285"/>
      <c r="O133" s="279"/>
      <c r="P133" s="299"/>
      <c r="Q133" s="285"/>
      <c r="R133" s="292"/>
      <c r="S133" s="291"/>
      <c r="T133" s="272"/>
      <c r="U133" s="273"/>
    </row>
    <row r="134" spans="2:21" x14ac:dyDescent="0.15">
      <c r="B134" s="350"/>
      <c r="C134" s="350"/>
      <c r="D134" s="365" t="s">
        <v>194</v>
      </c>
      <c r="E134" s="349">
        <v>1</v>
      </c>
      <c r="F134" s="358">
        <v>2</v>
      </c>
      <c r="G134" s="352">
        <v>6980000</v>
      </c>
      <c r="H134" s="355">
        <f>+G134*F134</f>
        <v>13960000</v>
      </c>
      <c r="I134" s="360">
        <f>+I113</f>
        <v>7200000</v>
      </c>
      <c r="J134" s="328">
        <f>+I134*F134</f>
        <v>14400000</v>
      </c>
      <c r="K134" s="335">
        <v>4000000</v>
      </c>
      <c r="L134" s="312">
        <f>K134*F134</f>
        <v>8000000</v>
      </c>
      <c r="M134" s="317">
        <v>6980000</v>
      </c>
      <c r="N134" s="285">
        <f>M134*F134</f>
        <v>13960000</v>
      </c>
      <c r="O134" s="279">
        <v>5.0999999999999997E-2</v>
      </c>
      <c r="P134" s="283">
        <f>(M134*O134)/100%+M134</f>
        <v>7335980</v>
      </c>
      <c r="Q134" s="285">
        <f>P134*F134</f>
        <v>14671960</v>
      </c>
      <c r="R134" s="294">
        <f>(I134+P134)/2</f>
        <v>7267990</v>
      </c>
      <c r="S134" s="291">
        <f>R134*F134*E134</f>
        <v>14535980</v>
      </c>
      <c r="T134" s="272"/>
      <c r="U134" s="273"/>
    </row>
    <row r="135" spans="2:21" ht="15" thickBot="1" x14ac:dyDescent="0.2">
      <c r="B135" s="350"/>
      <c r="C135" s="350"/>
      <c r="D135" s="366"/>
      <c r="E135" s="350"/>
      <c r="F135" s="350"/>
      <c r="G135" s="353"/>
      <c r="H135" s="356"/>
      <c r="I135" s="360"/>
      <c r="J135" s="328"/>
      <c r="K135" s="338"/>
      <c r="L135" s="312"/>
      <c r="M135" s="315"/>
      <c r="N135" s="285"/>
      <c r="O135" s="279"/>
      <c r="P135" s="283"/>
      <c r="Q135" s="285"/>
      <c r="R135" s="294"/>
      <c r="S135" s="291"/>
      <c r="T135" s="272"/>
      <c r="U135" s="273"/>
    </row>
    <row r="136" spans="2:21" ht="16" thickBot="1" x14ac:dyDescent="0.2">
      <c r="B136" s="350"/>
      <c r="C136" s="350"/>
      <c r="D136" s="41" t="s">
        <v>178</v>
      </c>
      <c r="E136" s="350"/>
      <c r="F136" s="350"/>
      <c r="G136" s="353"/>
      <c r="H136" s="356"/>
      <c r="I136" s="360"/>
      <c r="J136" s="328"/>
      <c r="K136" s="338"/>
      <c r="L136" s="312"/>
      <c r="M136" s="315"/>
      <c r="N136" s="285"/>
      <c r="O136" s="279"/>
      <c r="P136" s="283"/>
      <c r="Q136" s="285"/>
      <c r="R136" s="294"/>
      <c r="S136" s="291"/>
      <c r="T136" s="272"/>
      <c r="U136" s="273"/>
    </row>
    <row r="137" spans="2:21" ht="46" thickBot="1" x14ac:dyDescent="0.2">
      <c r="B137" s="350"/>
      <c r="C137" s="350"/>
      <c r="D137" s="41" t="s">
        <v>195</v>
      </c>
      <c r="E137" s="350"/>
      <c r="F137" s="350"/>
      <c r="G137" s="353"/>
      <c r="H137" s="356"/>
      <c r="I137" s="360"/>
      <c r="J137" s="328"/>
      <c r="K137" s="338"/>
      <c r="L137" s="312"/>
      <c r="M137" s="315"/>
      <c r="N137" s="285"/>
      <c r="O137" s="279"/>
      <c r="P137" s="283"/>
      <c r="Q137" s="285"/>
      <c r="R137" s="294"/>
      <c r="S137" s="291"/>
      <c r="T137" s="272"/>
      <c r="U137" s="273"/>
    </row>
    <row r="138" spans="2:21" ht="31" thickBot="1" x14ac:dyDescent="0.2">
      <c r="B138" s="350"/>
      <c r="C138" s="350"/>
      <c r="D138" s="41" t="s">
        <v>181</v>
      </c>
      <c r="E138" s="350"/>
      <c r="F138" s="350"/>
      <c r="G138" s="353"/>
      <c r="H138" s="356"/>
      <c r="I138" s="360"/>
      <c r="J138" s="328"/>
      <c r="K138" s="338"/>
      <c r="L138" s="312"/>
      <c r="M138" s="315"/>
      <c r="N138" s="285"/>
      <c r="O138" s="279"/>
      <c r="P138" s="283"/>
      <c r="Q138" s="285"/>
      <c r="R138" s="294"/>
      <c r="S138" s="291"/>
      <c r="T138" s="272"/>
      <c r="U138" s="273"/>
    </row>
    <row r="139" spans="2:21" ht="16" thickBot="1" x14ac:dyDescent="0.2">
      <c r="B139" s="350"/>
      <c r="C139" s="350"/>
      <c r="D139" s="41" t="s">
        <v>182</v>
      </c>
      <c r="E139" s="350"/>
      <c r="F139" s="350"/>
      <c r="G139" s="353"/>
      <c r="H139" s="356"/>
      <c r="I139" s="360"/>
      <c r="J139" s="328"/>
      <c r="K139" s="338"/>
      <c r="L139" s="312"/>
      <c r="M139" s="315"/>
      <c r="N139" s="285"/>
      <c r="O139" s="279"/>
      <c r="P139" s="283"/>
      <c r="Q139" s="285"/>
      <c r="R139" s="294"/>
      <c r="S139" s="291"/>
      <c r="T139" s="272"/>
      <c r="U139" s="273"/>
    </row>
    <row r="140" spans="2:21" ht="31" thickBot="1" x14ac:dyDescent="0.2">
      <c r="B140" s="350"/>
      <c r="C140" s="350"/>
      <c r="D140" s="41" t="s">
        <v>183</v>
      </c>
      <c r="E140" s="350"/>
      <c r="F140" s="350"/>
      <c r="G140" s="353"/>
      <c r="H140" s="356"/>
      <c r="I140" s="360"/>
      <c r="J140" s="328"/>
      <c r="K140" s="338"/>
      <c r="L140" s="312"/>
      <c r="M140" s="315"/>
      <c r="N140" s="285"/>
      <c r="O140" s="279"/>
      <c r="P140" s="283"/>
      <c r="Q140" s="285"/>
      <c r="R140" s="294"/>
      <c r="S140" s="291"/>
      <c r="T140" s="272"/>
      <c r="U140" s="273"/>
    </row>
    <row r="141" spans="2:21" ht="16" thickBot="1" x14ac:dyDescent="0.2">
      <c r="B141" s="350"/>
      <c r="C141" s="350"/>
      <c r="D141" s="41" t="s">
        <v>184</v>
      </c>
      <c r="E141" s="350"/>
      <c r="F141" s="350"/>
      <c r="G141" s="353"/>
      <c r="H141" s="356"/>
      <c r="I141" s="360"/>
      <c r="J141" s="328"/>
      <c r="K141" s="338"/>
      <c r="L141" s="312"/>
      <c r="M141" s="315"/>
      <c r="N141" s="285"/>
      <c r="O141" s="279"/>
      <c r="P141" s="283"/>
      <c r="Q141" s="285"/>
      <c r="R141" s="294"/>
      <c r="S141" s="291"/>
      <c r="T141" s="272"/>
      <c r="U141" s="273"/>
    </row>
    <row r="142" spans="2:21" ht="31" thickBot="1" x14ac:dyDescent="0.2">
      <c r="B142" s="350"/>
      <c r="C142" s="350"/>
      <c r="D142" s="41" t="s">
        <v>196</v>
      </c>
      <c r="E142" s="350"/>
      <c r="F142" s="350"/>
      <c r="G142" s="353"/>
      <c r="H142" s="356"/>
      <c r="I142" s="360"/>
      <c r="J142" s="328"/>
      <c r="K142" s="338"/>
      <c r="L142" s="312"/>
      <c r="M142" s="315"/>
      <c r="N142" s="285"/>
      <c r="O142" s="279"/>
      <c r="P142" s="283"/>
      <c r="Q142" s="285"/>
      <c r="R142" s="294"/>
      <c r="S142" s="291"/>
      <c r="T142" s="272"/>
      <c r="U142" s="273"/>
    </row>
    <row r="143" spans="2:21" ht="31" thickBot="1" x14ac:dyDescent="0.2">
      <c r="B143" s="350"/>
      <c r="C143" s="350"/>
      <c r="D143" s="41" t="s">
        <v>186</v>
      </c>
      <c r="E143" s="350"/>
      <c r="F143" s="350"/>
      <c r="G143" s="353"/>
      <c r="H143" s="356"/>
      <c r="I143" s="360"/>
      <c r="J143" s="328"/>
      <c r="K143" s="338"/>
      <c r="L143" s="312"/>
      <c r="M143" s="315"/>
      <c r="N143" s="285"/>
      <c r="O143" s="279"/>
      <c r="P143" s="283"/>
      <c r="Q143" s="285"/>
      <c r="R143" s="294"/>
      <c r="S143" s="291"/>
      <c r="T143" s="272"/>
      <c r="U143" s="273"/>
    </row>
    <row r="144" spans="2:21" ht="41.5" customHeight="1" thickBot="1" x14ac:dyDescent="0.2">
      <c r="B144" s="351"/>
      <c r="C144" s="351"/>
      <c r="D144" s="41" t="s">
        <v>187</v>
      </c>
      <c r="E144" s="351"/>
      <c r="F144" s="351"/>
      <c r="G144" s="354"/>
      <c r="H144" s="357"/>
      <c r="I144" s="361"/>
      <c r="J144" s="329"/>
      <c r="K144" s="339"/>
      <c r="L144" s="313"/>
      <c r="M144" s="316"/>
      <c r="N144" s="286"/>
      <c r="O144" s="280"/>
      <c r="P144" s="284"/>
      <c r="Q144" s="286"/>
      <c r="R144" s="295"/>
      <c r="S144" s="296"/>
      <c r="T144" s="272"/>
      <c r="U144" s="273"/>
    </row>
    <row r="145" spans="2:21" ht="15" thickBot="1" x14ac:dyDescent="0.2">
      <c r="G145" s="42" t="s">
        <v>99</v>
      </c>
      <c r="H145" s="43">
        <f>SUM(H105:H144)</f>
        <v>46760000</v>
      </c>
      <c r="I145" s="85" t="s">
        <v>99</v>
      </c>
      <c r="J145" s="103">
        <f>SUM(J105:J144)</f>
        <v>51400000</v>
      </c>
      <c r="K145" s="241" t="s">
        <v>99</v>
      </c>
      <c r="L145" s="242">
        <f>SUM(L105:L144)</f>
        <v>26634000</v>
      </c>
      <c r="M145" s="181" t="s">
        <v>99</v>
      </c>
      <c r="N145" s="182">
        <f>SUM(N105:N144)</f>
        <v>46760000</v>
      </c>
      <c r="P145" s="181" t="s">
        <v>99</v>
      </c>
      <c r="Q145" s="182">
        <f>SUM(Q105:Q144)</f>
        <v>49144760</v>
      </c>
      <c r="R145" s="140" t="s">
        <v>99</v>
      </c>
      <c r="S145" s="132">
        <f>SUM(S105:S144)</f>
        <v>50272380</v>
      </c>
      <c r="T145" s="272"/>
      <c r="U145" s="273"/>
    </row>
    <row r="146" spans="2:21" ht="15" thickBot="1" x14ac:dyDescent="0.2">
      <c r="G146" s="42" t="s">
        <v>100</v>
      </c>
      <c r="H146" s="43">
        <f>+H145*19%</f>
        <v>8884400</v>
      </c>
      <c r="I146" s="86" t="s">
        <v>100</v>
      </c>
      <c r="J146" s="104">
        <f>+J145*19%</f>
        <v>9766000</v>
      </c>
      <c r="K146" s="243" t="s">
        <v>100</v>
      </c>
      <c r="L146" s="244">
        <f>+L145*19%</f>
        <v>5060460</v>
      </c>
      <c r="M146" s="183" t="s">
        <v>100</v>
      </c>
      <c r="N146" s="184">
        <f>+N145*19%</f>
        <v>8884400</v>
      </c>
      <c r="P146" s="183" t="s">
        <v>100</v>
      </c>
      <c r="Q146" s="184">
        <f>+Q145*19%</f>
        <v>9337504.4000000004</v>
      </c>
      <c r="R146" s="141" t="s">
        <v>100</v>
      </c>
      <c r="S146" s="134">
        <f>+S145*19%</f>
        <v>9551752.1999999993</v>
      </c>
      <c r="T146" s="272"/>
      <c r="U146" s="273"/>
    </row>
    <row r="147" spans="2:21" ht="15" thickBot="1" x14ac:dyDescent="0.2">
      <c r="G147" s="42" t="s">
        <v>101</v>
      </c>
      <c r="H147" s="43">
        <f>+H145+H146</f>
        <v>55644400</v>
      </c>
      <c r="I147" s="87" t="s">
        <v>101</v>
      </c>
      <c r="J147" s="105">
        <f>+J145+J146</f>
        <v>61166000</v>
      </c>
      <c r="K147" s="245" t="s">
        <v>101</v>
      </c>
      <c r="L147" s="246">
        <f>+L145+L146</f>
        <v>31694460</v>
      </c>
      <c r="M147" s="185" t="s">
        <v>101</v>
      </c>
      <c r="N147" s="186">
        <f>+N145+N146</f>
        <v>55644400</v>
      </c>
      <c r="P147" s="185" t="s">
        <v>101</v>
      </c>
      <c r="Q147" s="186">
        <f>+Q145+Q146</f>
        <v>58482264.399999999</v>
      </c>
      <c r="R147" s="142" t="s">
        <v>101</v>
      </c>
      <c r="S147" s="136">
        <f>+S145+S146</f>
        <v>59824132.200000003</v>
      </c>
      <c r="T147" s="274"/>
      <c r="U147" s="275"/>
    </row>
    <row r="148" spans="2:21" ht="15" thickBot="1" x14ac:dyDescent="0.2">
      <c r="K148" s="50"/>
      <c r="L148" s="117"/>
    </row>
    <row r="149" spans="2:21" ht="44.5" customHeight="1" thickBot="1" x14ac:dyDescent="0.2">
      <c r="B149" s="368" t="s">
        <v>197</v>
      </c>
      <c r="C149" s="369"/>
      <c r="D149" s="369"/>
      <c r="E149" s="369"/>
      <c r="F149" s="370" t="s">
        <v>212</v>
      </c>
      <c r="G149" s="369"/>
      <c r="H149" s="369"/>
      <c r="I149" s="371"/>
      <c r="J149" s="370" t="s">
        <v>226</v>
      </c>
      <c r="K149" s="372"/>
      <c r="L149" s="276" t="s">
        <v>259</v>
      </c>
      <c r="M149" s="306"/>
      <c r="N149" s="276" t="s">
        <v>245</v>
      </c>
      <c r="O149" s="277"/>
    </row>
    <row r="150" spans="2:21" ht="31" thickBot="1" x14ac:dyDescent="0.2">
      <c r="B150" s="78" t="s">
        <v>198</v>
      </c>
      <c r="C150" s="79" t="s">
        <v>199</v>
      </c>
      <c r="D150" s="79" t="s">
        <v>200</v>
      </c>
      <c r="E150" s="80" t="s">
        <v>104</v>
      </c>
      <c r="F150" s="81" t="s">
        <v>201</v>
      </c>
      <c r="G150" s="82" t="s">
        <v>202</v>
      </c>
      <c r="I150" s="83" t="s">
        <v>202</v>
      </c>
      <c r="J150" s="81" t="s">
        <v>201</v>
      </c>
      <c r="K150" s="82" t="s">
        <v>202</v>
      </c>
      <c r="L150" s="143" t="s">
        <v>201</v>
      </c>
      <c r="M150" s="144" t="s">
        <v>202</v>
      </c>
      <c r="N150" s="278" t="s">
        <v>246</v>
      </c>
      <c r="O150" s="273"/>
    </row>
    <row r="151" spans="2:21" ht="93" customHeight="1" thickBot="1" x14ac:dyDescent="0.2">
      <c r="B151" s="33">
        <v>1</v>
      </c>
      <c r="C151" s="34" t="s">
        <v>208</v>
      </c>
      <c r="D151" s="34" t="s">
        <v>209</v>
      </c>
      <c r="E151" s="60">
        <v>1</v>
      </c>
      <c r="F151" s="58">
        <v>25900000</v>
      </c>
      <c r="G151" s="59">
        <f t="shared" ref="G151" si="8">+F151*E151</f>
        <v>25900000</v>
      </c>
      <c r="I151" s="88">
        <f>+F151*E151</f>
        <v>25900000</v>
      </c>
      <c r="J151" s="148">
        <v>30000000</v>
      </c>
      <c r="K151" s="59">
        <f>J151*E151</f>
        <v>30000000</v>
      </c>
      <c r="L151" s="145">
        <f>(F151+J151)/2</f>
        <v>27950000</v>
      </c>
      <c r="M151" s="146">
        <f>L151*E151</f>
        <v>27950000</v>
      </c>
      <c r="N151" s="272"/>
      <c r="O151" s="273"/>
    </row>
    <row r="152" spans="2:21" ht="15" thickBot="1" x14ac:dyDescent="0.2">
      <c r="B152" s="55"/>
      <c r="C152" s="55"/>
      <c r="F152" s="61" t="s">
        <v>99</v>
      </c>
      <c r="G152" s="62">
        <f>SUM(G151:G151)</f>
        <v>25900000</v>
      </c>
      <c r="I152" s="88">
        <f>+I151</f>
        <v>25900000</v>
      </c>
      <c r="J152" s="61" t="s">
        <v>99</v>
      </c>
      <c r="K152" s="62">
        <f>SUM(K151:K151)</f>
        <v>30000000</v>
      </c>
      <c r="L152" s="123" t="s">
        <v>99</v>
      </c>
      <c r="M152" s="146">
        <f>+M151</f>
        <v>27950000</v>
      </c>
      <c r="N152" s="272"/>
      <c r="O152" s="273"/>
    </row>
    <row r="153" spans="2:21" ht="15" thickBot="1" x14ac:dyDescent="0.2">
      <c r="B153" s="55"/>
      <c r="C153" s="55"/>
      <c r="F153" s="63" t="s">
        <v>203</v>
      </c>
      <c r="G153" s="64">
        <f>+G152*19%</f>
        <v>4921000</v>
      </c>
      <c r="I153" s="88">
        <f>+I152*19%</f>
        <v>4921000</v>
      </c>
      <c r="J153" s="63" t="s">
        <v>203</v>
      </c>
      <c r="K153" s="64">
        <f>+K152*19%</f>
        <v>5700000</v>
      </c>
      <c r="L153" s="125" t="s">
        <v>203</v>
      </c>
      <c r="M153" s="146">
        <f>+M152*19%</f>
        <v>5310500</v>
      </c>
      <c r="N153" s="272"/>
      <c r="O153" s="273"/>
    </row>
    <row r="154" spans="2:21" ht="15" thickBot="1" x14ac:dyDescent="0.2">
      <c r="B154" s="55"/>
      <c r="C154" s="55"/>
      <c r="F154" s="65" t="s">
        <v>101</v>
      </c>
      <c r="G154" s="66">
        <f>+G152+G153</f>
        <v>30821000</v>
      </c>
      <c r="I154" s="89">
        <f>+I152+I153</f>
        <v>30821000</v>
      </c>
      <c r="J154" s="65" t="s">
        <v>101</v>
      </c>
      <c r="K154" s="247">
        <f>+K152+K153</f>
        <v>35700000</v>
      </c>
      <c r="L154" s="127" t="s">
        <v>101</v>
      </c>
      <c r="M154" s="147">
        <f>+M152+M153</f>
        <v>33260500</v>
      </c>
      <c r="N154" s="274"/>
      <c r="O154" s="275"/>
    </row>
    <row r="155" spans="2:21" ht="15" thickBot="1" x14ac:dyDescent="0.2"/>
    <row r="156" spans="2:21" ht="133.5" customHeight="1" thickBot="1" x14ac:dyDescent="0.2">
      <c r="F156" s="249" t="s">
        <v>242</v>
      </c>
      <c r="G156" s="67">
        <f>+G154+H147+H101+F46+I38</f>
        <v>110360600</v>
      </c>
      <c r="I156" s="149">
        <f>+I154+J147+J101+F46+K38</f>
        <v>167409200</v>
      </c>
      <c r="J156" s="249" t="s">
        <v>241</v>
      </c>
      <c r="K156" s="67">
        <f>+K154+L147+L101+J46+M38</f>
        <v>178407180</v>
      </c>
      <c r="L156" s="249" t="s">
        <v>240</v>
      </c>
      <c r="M156" s="67">
        <f>SUM(R38,O46,Q101,Q147)</f>
        <v>117214666.80000001</v>
      </c>
      <c r="N156" s="250" t="s">
        <v>239</v>
      </c>
      <c r="O156" s="251">
        <v>164512811.40000001</v>
      </c>
    </row>
    <row r="158" spans="2:21" x14ac:dyDescent="0.15">
      <c r="B158" s="367"/>
      <c r="C158" s="367"/>
      <c r="D158" s="367"/>
      <c r="E158" s="367"/>
      <c r="F158" s="367"/>
      <c r="L158" s="23"/>
    </row>
    <row r="160" spans="2:21" ht="15" thickBot="1" x14ac:dyDescent="0.2"/>
    <row r="161" spans="2:13" ht="138" customHeight="1" thickBot="1" x14ac:dyDescent="0.2">
      <c r="B161" s="373" t="s">
        <v>264</v>
      </c>
      <c r="C161" s="374"/>
      <c r="D161" s="374"/>
      <c r="E161" s="375"/>
      <c r="G161" s="69">
        <f>SUM(G154,H147,H101,F46,I38)</f>
        <v>110360600</v>
      </c>
    </row>
    <row r="162" spans="2:13" x14ac:dyDescent="0.15">
      <c r="B162" s="364"/>
      <c r="C162" s="364"/>
    </row>
    <row r="163" spans="2:13" x14ac:dyDescent="0.15">
      <c r="M163" s="68"/>
    </row>
    <row r="164" spans="2:13" x14ac:dyDescent="0.15">
      <c r="M164" s="3"/>
    </row>
    <row r="165" spans="2:13" x14ac:dyDescent="0.15">
      <c r="M165" s="3"/>
    </row>
    <row r="166" spans="2:13" x14ac:dyDescent="0.15">
      <c r="M166" s="3"/>
    </row>
    <row r="167" spans="2:13" x14ac:dyDescent="0.15">
      <c r="M167" s="3"/>
    </row>
    <row r="168" spans="2:13" x14ac:dyDescent="0.15">
      <c r="M168" s="3"/>
    </row>
    <row r="169" spans="2:13" x14ac:dyDescent="0.15">
      <c r="M169" s="3"/>
    </row>
    <row r="170" spans="2:13" x14ac:dyDescent="0.15">
      <c r="M170" s="3"/>
    </row>
    <row r="171" spans="2:13" x14ac:dyDescent="0.15">
      <c r="M171" s="3"/>
    </row>
    <row r="172" spans="2:13" x14ac:dyDescent="0.15">
      <c r="M172" s="46"/>
    </row>
    <row r="173" spans="2:13" x14ac:dyDescent="0.15">
      <c r="M173" s="3"/>
    </row>
    <row r="174" spans="2:13" x14ac:dyDescent="0.15">
      <c r="M174" s="3"/>
    </row>
  </sheetData>
  <mergeCells count="156">
    <mergeCell ref="A1:G1"/>
    <mergeCell ref="A2:G2"/>
    <mergeCell ref="A3:G3"/>
    <mergeCell ref="B4:F4"/>
    <mergeCell ref="C49:G49"/>
    <mergeCell ref="A6:I6"/>
    <mergeCell ref="H52:H98"/>
    <mergeCell ref="I52:I98"/>
    <mergeCell ref="B105:B112"/>
    <mergeCell ref="B50:F50"/>
    <mergeCell ref="I50:J50"/>
    <mergeCell ref="B103:F103"/>
    <mergeCell ref="I103:J103"/>
    <mergeCell ref="B52:B98"/>
    <mergeCell ref="C52:C98"/>
    <mergeCell ref="E52:E98"/>
    <mergeCell ref="F52:F98"/>
    <mergeCell ref="I40:J40"/>
    <mergeCell ref="G52:G98"/>
    <mergeCell ref="C105:C112"/>
    <mergeCell ref="G109:G110"/>
    <mergeCell ref="H109:H110"/>
    <mergeCell ref="J109:J110"/>
    <mergeCell ref="I111:I112"/>
    <mergeCell ref="F109:F110"/>
    <mergeCell ref="G105:G108"/>
    <mergeCell ref="H105:H108"/>
    <mergeCell ref="E111:E112"/>
    <mergeCell ref="F111:F112"/>
    <mergeCell ref="G111:G112"/>
    <mergeCell ref="H111:H112"/>
    <mergeCell ref="E109:E110"/>
    <mergeCell ref="B162:C162"/>
    <mergeCell ref="D134:D135"/>
    <mergeCell ref="E134:E144"/>
    <mergeCell ref="F134:F144"/>
    <mergeCell ref="B158:F158"/>
    <mergeCell ref="B149:E149"/>
    <mergeCell ref="F149:I149"/>
    <mergeCell ref="B161:E161"/>
    <mergeCell ref="A40:D40"/>
    <mergeCell ref="E40:F40"/>
    <mergeCell ref="I105:I108"/>
    <mergeCell ref="I109:I110"/>
    <mergeCell ref="J105:J108"/>
    <mergeCell ref="E105:E108"/>
    <mergeCell ref="F105:F108"/>
    <mergeCell ref="G134:G144"/>
    <mergeCell ref="H134:H144"/>
    <mergeCell ref="J134:J144"/>
    <mergeCell ref="B113:B144"/>
    <mergeCell ref="C113:C144"/>
    <mergeCell ref="E113:E123"/>
    <mergeCell ref="F113:F123"/>
    <mergeCell ref="G113:G123"/>
    <mergeCell ref="H113:H123"/>
    <mergeCell ref="J113:J123"/>
    <mergeCell ref="E124:E133"/>
    <mergeCell ref="F124:F133"/>
    <mergeCell ref="G124:G133"/>
    <mergeCell ref="I113:I123"/>
    <mergeCell ref="I124:I133"/>
    <mergeCell ref="I134:I144"/>
    <mergeCell ref="H124:H133"/>
    <mergeCell ref="L149:M149"/>
    <mergeCell ref="L111:L112"/>
    <mergeCell ref="L113:L123"/>
    <mergeCell ref="K52:K98"/>
    <mergeCell ref="L52:L98"/>
    <mergeCell ref="M50:N50"/>
    <mergeCell ref="M52:M98"/>
    <mergeCell ref="N52:N98"/>
    <mergeCell ref="L6:M6"/>
    <mergeCell ref="N6:O6"/>
    <mergeCell ref="J6:K6"/>
    <mergeCell ref="J52:J98"/>
    <mergeCell ref="K40:L40"/>
    <mergeCell ref="K50:L50"/>
    <mergeCell ref="K105:K108"/>
    <mergeCell ref="K109:K110"/>
    <mergeCell ref="L109:L110"/>
    <mergeCell ref="K111:K112"/>
    <mergeCell ref="K113:K123"/>
    <mergeCell ref="K124:K133"/>
    <mergeCell ref="K134:K144"/>
    <mergeCell ref="J124:J133"/>
    <mergeCell ref="J111:J112"/>
    <mergeCell ref="J149:K149"/>
    <mergeCell ref="R50:S50"/>
    <mergeCell ref="R52:R98"/>
    <mergeCell ref="S52:S98"/>
    <mergeCell ref="Q6:R6"/>
    <mergeCell ref="S6:T6"/>
    <mergeCell ref="N40:O40"/>
    <mergeCell ref="P40:Q40"/>
    <mergeCell ref="L124:L133"/>
    <mergeCell ref="L134:L144"/>
    <mergeCell ref="M103:N103"/>
    <mergeCell ref="M105:M108"/>
    <mergeCell ref="N105:N108"/>
    <mergeCell ref="M109:M110"/>
    <mergeCell ref="N109:N110"/>
    <mergeCell ref="M111:M112"/>
    <mergeCell ref="N111:N112"/>
    <mergeCell ref="M113:M123"/>
    <mergeCell ref="N113:N123"/>
    <mergeCell ref="M124:M133"/>
    <mergeCell ref="N124:N133"/>
    <mergeCell ref="M134:M144"/>
    <mergeCell ref="N134:N144"/>
    <mergeCell ref="K103:L103"/>
    <mergeCell ref="L105:L108"/>
    <mergeCell ref="P103:Q103"/>
    <mergeCell ref="P105:P108"/>
    <mergeCell ref="Q105:Q108"/>
    <mergeCell ref="P109:P110"/>
    <mergeCell ref="Q109:Q110"/>
    <mergeCell ref="O52:O98"/>
    <mergeCell ref="P50:Q50"/>
    <mergeCell ref="P52:P98"/>
    <mergeCell ref="Q52:Q98"/>
    <mergeCell ref="S113:S123"/>
    <mergeCell ref="R124:R133"/>
    <mergeCell ref="S124:S133"/>
    <mergeCell ref="R134:R144"/>
    <mergeCell ref="S134:S144"/>
    <mergeCell ref="P111:P112"/>
    <mergeCell ref="Q111:Q112"/>
    <mergeCell ref="P113:P123"/>
    <mergeCell ref="Q113:Q123"/>
    <mergeCell ref="P124:P133"/>
    <mergeCell ref="Q124:Q133"/>
    <mergeCell ref="U7:U38"/>
    <mergeCell ref="R41:R43"/>
    <mergeCell ref="T50:U50"/>
    <mergeCell ref="T51:U101"/>
    <mergeCell ref="T103:U103"/>
    <mergeCell ref="T104:U147"/>
    <mergeCell ref="N149:O149"/>
    <mergeCell ref="N150:O154"/>
    <mergeCell ref="O134:O144"/>
    <mergeCell ref="O105:O108"/>
    <mergeCell ref="O109:O110"/>
    <mergeCell ref="O111:O112"/>
    <mergeCell ref="O113:O123"/>
    <mergeCell ref="O124:O133"/>
    <mergeCell ref="P134:P144"/>
    <mergeCell ref="Q134:Q144"/>
    <mergeCell ref="R103:S103"/>
    <mergeCell ref="R105:R108"/>
    <mergeCell ref="S105:S108"/>
    <mergeCell ref="R109:R110"/>
    <mergeCell ref="S109:S110"/>
    <mergeCell ref="R111:R112"/>
    <mergeCell ref="S111:S112"/>
    <mergeCell ref="R113:R123"/>
  </mergeCells>
  <pageMargins left="0.7" right="0.7" top="0.75" bottom="0.75" header="0.3" footer="0.3"/>
  <pageSetup scale="2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815F3-9407-4F63-B61A-FE81A53E860A}">
  <dimension ref="B2:H64"/>
  <sheetViews>
    <sheetView workbookViewId="0">
      <selection activeCell="H7" sqref="H7"/>
    </sheetView>
  </sheetViews>
  <sheetFormatPr baseColWidth="10" defaultRowHeight="15" x14ac:dyDescent="0.2"/>
  <cols>
    <col min="3" max="3" width="37.33203125" customWidth="1"/>
    <col min="4" max="4" width="21.83203125" customWidth="1"/>
    <col min="5" max="5" width="34.5" customWidth="1"/>
    <col min="7" max="8" width="20.6640625" bestFit="1" customWidth="1"/>
  </cols>
  <sheetData>
    <row r="2" spans="2:8" x14ac:dyDescent="0.2">
      <c r="B2" s="406" t="s">
        <v>260</v>
      </c>
      <c r="C2" s="406"/>
      <c r="D2" s="406"/>
      <c r="E2" s="406"/>
      <c r="G2" s="406" t="s">
        <v>261</v>
      </c>
      <c r="H2" s="406"/>
    </row>
    <row r="3" spans="2:8" ht="16" thickBot="1" x14ac:dyDescent="0.25"/>
    <row r="4" spans="2:8" ht="31.5" customHeight="1" thickBot="1" x14ac:dyDescent="0.25">
      <c r="B4" s="407" t="s">
        <v>211</v>
      </c>
      <c r="C4" s="408"/>
      <c r="D4" s="408"/>
      <c r="E4" s="408"/>
      <c r="G4" s="259" t="s">
        <v>262</v>
      </c>
      <c r="H4" s="259" t="s">
        <v>263</v>
      </c>
    </row>
    <row r="5" spans="2:8" ht="16" thickBot="1" x14ac:dyDescent="0.25">
      <c r="B5" s="205" t="s">
        <v>1</v>
      </c>
      <c r="C5" s="205" t="s">
        <v>233</v>
      </c>
      <c r="D5" s="205"/>
      <c r="E5" s="205" t="s">
        <v>232</v>
      </c>
      <c r="G5" s="260">
        <f>D64</f>
        <v>164512811.40000001</v>
      </c>
      <c r="H5" s="261">
        <f>G5-(G5*19.99%/100%)</f>
        <v>131626700.40114</v>
      </c>
    </row>
    <row r="6" spans="2:8" ht="30" x14ac:dyDescent="0.2">
      <c r="B6" s="200">
        <v>1</v>
      </c>
      <c r="C6" s="220" t="s">
        <v>212</v>
      </c>
      <c r="D6" s="221">
        <v>47457200</v>
      </c>
      <c r="E6" s="201"/>
    </row>
    <row r="7" spans="2:8" ht="64" x14ac:dyDescent="0.2">
      <c r="B7" s="203">
        <v>2</v>
      </c>
      <c r="C7" s="222" t="s">
        <v>226</v>
      </c>
      <c r="D7" s="202">
        <v>35685720</v>
      </c>
      <c r="E7" s="204" t="s">
        <v>247</v>
      </c>
    </row>
    <row r="8" spans="2:8" ht="30" x14ac:dyDescent="0.2">
      <c r="B8" s="200">
        <v>3</v>
      </c>
      <c r="C8" s="220" t="s">
        <v>248</v>
      </c>
      <c r="D8" s="199">
        <v>42248308.200000003</v>
      </c>
      <c r="E8" s="201"/>
    </row>
    <row r="9" spans="2:8" x14ac:dyDescent="0.2">
      <c r="B9" s="200">
        <v>4</v>
      </c>
      <c r="C9" s="201" t="s">
        <v>234</v>
      </c>
      <c r="D9" s="198">
        <f>AVERAGE(D6:D8)</f>
        <v>41797076.06666667</v>
      </c>
      <c r="E9" s="201"/>
    </row>
    <row r="10" spans="2:8" x14ac:dyDescent="0.2">
      <c r="B10" s="200">
        <v>5</v>
      </c>
      <c r="C10" s="201" t="s">
        <v>235</v>
      </c>
      <c r="D10" s="198">
        <f>STDEV(D6:D8)</f>
        <v>5898698.4306891384</v>
      </c>
      <c r="E10" s="201"/>
    </row>
    <row r="11" spans="2:8" x14ac:dyDescent="0.2">
      <c r="B11" s="215">
        <v>6</v>
      </c>
      <c r="C11" s="216" t="s">
        <v>236</v>
      </c>
      <c r="D11" s="217">
        <f>D9+D10</f>
        <v>47695774.497355811</v>
      </c>
      <c r="E11" s="218"/>
    </row>
    <row r="12" spans="2:8" x14ac:dyDescent="0.2">
      <c r="B12" s="215">
        <v>7</v>
      </c>
      <c r="C12" s="216" t="s">
        <v>237</v>
      </c>
      <c r="D12" s="217">
        <f>D9-D10</f>
        <v>35898377.635977529</v>
      </c>
      <c r="E12" s="216"/>
    </row>
    <row r="13" spans="2:8" x14ac:dyDescent="0.2">
      <c r="B13" s="224">
        <v>8</v>
      </c>
      <c r="C13" s="225" t="s">
        <v>249</v>
      </c>
      <c r="D13" s="226">
        <f>(D6+D8)/2</f>
        <v>44852754.100000001</v>
      </c>
      <c r="E13" s="225"/>
    </row>
    <row r="14" spans="2:8" x14ac:dyDescent="0.2">
      <c r="B14" s="253"/>
      <c r="C14" s="254"/>
      <c r="D14" s="226">
        <v>44852754.100000001</v>
      </c>
      <c r="E14" s="254"/>
    </row>
    <row r="16" spans="2:8" ht="30" customHeight="1" x14ac:dyDescent="0.2">
      <c r="B16" s="407" t="s">
        <v>102</v>
      </c>
      <c r="C16" s="408"/>
      <c r="D16" s="408"/>
      <c r="E16" s="408"/>
    </row>
    <row r="17" spans="2:5" x14ac:dyDescent="0.2">
      <c r="B17" s="205" t="s">
        <v>1</v>
      </c>
      <c r="C17" s="205" t="s">
        <v>233</v>
      </c>
      <c r="D17" s="205"/>
      <c r="E17" s="205" t="s">
        <v>232</v>
      </c>
    </row>
    <row r="18" spans="2:5" ht="30" x14ac:dyDescent="0.2">
      <c r="B18" s="200">
        <v>1</v>
      </c>
      <c r="C18" s="220" t="s">
        <v>212</v>
      </c>
      <c r="D18" s="221">
        <v>17255000</v>
      </c>
      <c r="E18" s="201"/>
    </row>
    <row r="19" spans="2:5" ht="30" x14ac:dyDescent="0.2">
      <c r="B19" s="200">
        <v>2</v>
      </c>
      <c r="C19" s="223" t="s">
        <v>226</v>
      </c>
      <c r="D19" s="199">
        <v>18207000</v>
      </c>
      <c r="E19" s="219"/>
    </row>
    <row r="20" spans="2:5" ht="64" x14ac:dyDescent="0.2">
      <c r="B20" s="203">
        <v>3</v>
      </c>
      <c r="C20" s="227" t="s">
        <v>248</v>
      </c>
      <c r="D20" s="202">
        <v>9505244</v>
      </c>
      <c r="E20" s="204" t="s">
        <v>250</v>
      </c>
    </row>
    <row r="21" spans="2:5" x14ac:dyDescent="0.2">
      <c r="B21" s="200">
        <v>4</v>
      </c>
      <c r="C21" s="201" t="s">
        <v>234</v>
      </c>
      <c r="D21" s="198">
        <f>AVERAGE(D18:D20)</f>
        <v>14989081.333333334</v>
      </c>
      <c r="E21" s="201"/>
    </row>
    <row r="22" spans="2:5" x14ac:dyDescent="0.2">
      <c r="B22" s="200">
        <v>5</v>
      </c>
      <c r="C22" s="201" t="s">
        <v>235</v>
      </c>
      <c r="D22" s="198">
        <f>STDEV(D18:D20)</f>
        <v>4772937.2428144617</v>
      </c>
      <c r="E22" s="201"/>
    </row>
    <row r="23" spans="2:5" x14ac:dyDescent="0.2">
      <c r="B23" s="215">
        <v>6</v>
      </c>
      <c r="C23" s="216" t="s">
        <v>236</v>
      </c>
      <c r="D23" s="217">
        <f>D21+D22</f>
        <v>19762018.576147795</v>
      </c>
      <c r="E23" s="218"/>
    </row>
    <row r="24" spans="2:5" x14ac:dyDescent="0.2">
      <c r="B24" s="215">
        <v>7</v>
      </c>
      <c r="C24" s="216" t="s">
        <v>237</v>
      </c>
      <c r="D24" s="217">
        <f>D21-D22</f>
        <v>10216144.090518873</v>
      </c>
      <c r="E24" s="216"/>
    </row>
    <row r="25" spans="2:5" x14ac:dyDescent="0.2">
      <c r="B25" s="224">
        <v>8</v>
      </c>
      <c r="C25" s="225" t="s">
        <v>251</v>
      </c>
      <c r="D25" s="226">
        <f>(D18+D19)/2</f>
        <v>17731000</v>
      </c>
      <c r="E25" s="225"/>
    </row>
    <row r="26" spans="2:5" x14ac:dyDescent="0.2">
      <c r="B26" s="253"/>
      <c r="C26" s="254"/>
      <c r="D26" s="226">
        <v>17731000</v>
      </c>
      <c r="E26" s="254"/>
    </row>
    <row r="28" spans="2:5" ht="35" customHeight="1" x14ac:dyDescent="0.2">
      <c r="B28" s="407" t="s">
        <v>205</v>
      </c>
      <c r="C28" s="408"/>
      <c r="D28" s="408"/>
      <c r="E28" s="408"/>
    </row>
    <row r="29" spans="2:5" x14ac:dyDescent="0.2">
      <c r="B29" s="205" t="s">
        <v>1</v>
      </c>
      <c r="C29" s="205" t="s">
        <v>233</v>
      </c>
      <c r="D29" s="205"/>
      <c r="E29" s="205" t="s">
        <v>232</v>
      </c>
    </row>
    <row r="30" spans="2:5" ht="30" x14ac:dyDescent="0.2">
      <c r="B30" s="200">
        <v>1</v>
      </c>
      <c r="C30" s="220" t="s">
        <v>212</v>
      </c>
      <c r="D30" s="221">
        <v>10710000</v>
      </c>
      <c r="E30" s="201"/>
    </row>
    <row r="31" spans="2:5" ht="64" x14ac:dyDescent="0.2">
      <c r="B31" s="203">
        <v>2</v>
      </c>
      <c r="C31" s="222" t="s">
        <v>226</v>
      </c>
      <c r="D31" s="202">
        <v>57120000</v>
      </c>
      <c r="E31" s="237" t="s">
        <v>252</v>
      </c>
    </row>
    <row r="32" spans="2:5" ht="30" x14ac:dyDescent="0.2">
      <c r="B32" s="200">
        <v>3</v>
      </c>
      <c r="C32" s="220" t="s">
        <v>248</v>
      </c>
      <c r="D32" s="199">
        <v>6978850.2000000002</v>
      </c>
      <c r="E32" s="219"/>
    </row>
    <row r="33" spans="2:5" x14ac:dyDescent="0.2">
      <c r="B33" s="200">
        <v>4</v>
      </c>
      <c r="C33" s="201" t="s">
        <v>234</v>
      </c>
      <c r="D33" s="198">
        <f>AVERAGE(D30:D32)</f>
        <v>24936283.400000002</v>
      </c>
      <c r="E33" s="201"/>
    </row>
    <row r="34" spans="2:5" x14ac:dyDescent="0.2">
      <c r="B34" s="200">
        <v>5</v>
      </c>
      <c r="C34" s="201" t="s">
        <v>235</v>
      </c>
      <c r="D34" s="198">
        <f>STDEV(D30:D32)</f>
        <v>27934281.453965243</v>
      </c>
      <c r="E34" s="201"/>
    </row>
    <row r="35" spans="2:5" x14ac:dyDescent="0.2">
      <c r="B35" s="215">
        <v>6</v>
      </c>
      <c r="C35" s="216" t="s">
        <v>236</v>
      </c>
      <c r="D35" s="217">
        <f>D33+D34</f>
        <v>52870564.853965245</v>
      </c>
      <c r="E35" s="218"/>
    </row>
    <row r="36" spans="2:5" x14ac:dyDescent="0.2">
      <c r="B36" s="215">
        <v>7</v>
      </c>
      <c r="C36" s="216" t="s">
        <v>237</v>
      </c>
      <c r="D36" s="217">
        <f>D33-D34</f>
        <v>-2997998.0539652407</v>
      </c>
      <c r="E36" s="216"/>
    </row>
    <row r="37" spans="2:5" x14ac:dyDescent="0.2">
      <c r="B37" s="224">
        <v>8</v>
      </c>
      <c r="C37" s="225" t="s">
        <v>249</v>
      </c>
      <c r="D37" s="226">
        <f>(D30+D32)/2</f>
        <v>8844425.0999999996</v>
      </c>
      <c r="E37" s="225"/>
    </row>
    <row r="38" spans="2:5" x14ac:dyDescent="0.2">
      <c r="B38" s="253"/>
      <c r="C38" s="254"/>
      <c r="D38" s="226">
        <v>8844425.0999999996</v>
      </c>
      <c r="E38" s="254"/>
    </row>
    <row r="40" spans="2:5" ht="30.5" customHeight="1" x14ac:dyDescent="0.2">
      <c r="B40" s="407" t="s">
        <v>161</v>
      </c>
      <c r="C40" s="408"/>
      <c r="D40" s="408"/>
      <c r="E40" s="408"/>
    </row>
    <row r="41" spans="2:5" x14ac:dyDescent="0.2">
      <c r="B41" s="205" t="s">
        <v>1</v>
      </c>
      <c r="C41" s="205" t="s">
        <v>233</v>
      </c>
      <c r="D41" s="205"/>
      <c r="E41" s="205" t="s">
        <v>232</v>
      </c>
    </row>
    <row r="42" spans="2:5" ht="30" x14ac:dyDescent="0.2">
      <c r="B42" s="200">
        <v>1</v>
      </c>
      <c r="C42" s="220" t="s">
        <v>212</v>
      </c>
      <c r="D42" s="221">
        <v>61166000</v>
      </c>
      <c r="E42" s="201"/>
    </row>
    <row r="43" spans="2:5" ht="64.5" customHeight="1" x14ac:dyDescent="0.2">
      <c r="B43" s="203">
        <v>2</v>
      </c>
      <c r="C43" s="222" t="s">
        <v>226</v>
      </c>
      <c r="D43" s="202">
        <v>31694460</v>
      </c>
      <c r="E43" s="237" t="s">
        <v>253</v>
      </c>
    </row>
    <row r="44" spans="2:5" ht="30" x14ac:dyDescent="0.2">
      <c r="B44" s="200">
        <v>3</v>
      </c>
      <c r="C44" s="220" t="s">
        <v>248</v>
      </c>
      <c r="D44" s="199">
        <v>58482264.399999999</v>
      </c>
      <c r="E44" s="219"/>
    </row>
    <row r="45" spans="2:5" x14ac:dyDescent="0.2">
      <c r="B45" s="200">
        <v>4</v>
      </c>
      <c r="C45" s="201" t="s">
        <v>234</v>
      </c>
      <c r="D45" s="198">
        <f>AVERAGE(D42:D44)</f>
        <v>50447574.800000004</v>
      </c>
      <c r="E45" s="201"/>
    </row>
    <row r="46" spans="2:5" x14ac:dyDescent="0.2">
      <c r="B46" s="200">
        <v>5</v>
      </c>
      <c r="C46" s="201" t="s">
        <v>235</v>
      </c>
      <c r="D46" s="198">
        <f>STDEV(D42:D44)</f>
        <v>16296014.703575872</v>
      </c>
      <c r="E46" s="201"/>
    </row>
    <row r="47" spans="2:5" x14ac:dyDescent="0.2">
      <c r="B47" s="215">
        <v>6</v>
      </c>
      <c r="C47" s="216" t="s">
        <v>236</v>
      </c>
      <c r="D47" s="217">
        <f>D45+D46</f>
        <v>66743589.503575876</v>
      </c>
      <c r="E47" s="218"/>
    </row>
    <row r="48" spans="2:5" x14ac:dyDescent="0.2">
      <c r="B48" s="215">
        <v>7</v>
      </c>
      <c r="C48" s="216" t="s">
        <v>237</v>
      </c>
      <c r="D48" s="217">
        <f>D45-D46</f>
        <v>34151560.096424133</v>
      </c>
      <c r="E48" s="216"/>
    </row>
    <row r="49" spans="2:5" x14ac:dyDescent="0.2">
      <c r="B49" s="224">
        <v>8</v>
      </c>
      <c r="C49" s="225" t="s">
        <v>249</v>
      </c>
      <c r="D49" s="226">
        <f>(D42+D44)/2</f>
        <v>59824132.200000003</v>
      </c>
      <c r="E49" s="225"/>
    </row>
    <row r="50" spans="2:5" x14ac:dyDescent="0.2">
      <c r="B50" s="253"/>
      <c r="C50" s="254"/>
      <c r="D50" s="226">
        <v>59824132.200000003</v>
      </c>
      <c r="E50" s="254"/>
    </row>
    <row r="52" spans="2:5" x14ac:dyDescent="0.2">
      <c r="B52" s="407" t="s">
        <v>197</v>
      </c>
      <c r="C52" s="408"/>
      <c r="D52" s="408"/>
      <c r="E52" s="408"/>
    </row>
    <row r="53" spans="2:5" x14ac:dyDescent="0.2">
      <c r="B53" s="205" t="s">
        <v>1</v>
      </c>
      <c r="C53" s="205" t="s">
        <v>233</v>
      </c>
      <c r="D53" s="205"/>
      <c r="E53" s="205" t="s">
        <v>232</v>
      </c>
    </row>
    <row r="54" spans="2:5" ht="30" x14ac:dyDescent="0.2">
      <c r="B54" s="200">
        <v>1</v>
      </c>
      <c r="C54" s="220" t="s">
        <v>212</v>
      </c>
      <c r="D54" s="221">
        <v>30821000</v>
      </c>
      <c r="E54" s="201"/>
    </row>
    <row r="55" spans="2:5" ht="30" x14ac:dyDescent="0.2">
      <c r="B55" s="200">
        <v>2</v>
      </c>
      <c r="C55" s="223" t="s">
        <v>226</v>
      </c>
      <c r="D55" s="199">
        <v>35700000</v>
      </c>
      <c r="E55" s="236"/>
    </row>
    <row r="56" spans="2:5" ht="32" x14ac:dyDescent="0.2">
      <c r="B56" s="203">
        <v>3</v>
      </c>
      <c r="C56" s="227" t="s">
        <v>248</v>
      </c>
      <c r="D56" s="248">
        <v>0</v>
      </c>
      <c r="E56" s="237" t="s">
        <v>254</v>
      </c>
    </row>
    <row r="57" spans="2:5" x14ac:dyDescent="0.2">
      <c r="B57" s="200">
        <v>4</v>
      </c>
      <c r="C57" s="201" t="s">
        <v>234</v>
      </c>
      <c r="D57" s="198">
        <f>AVERAGE(D54:D56)</f>
        <v>22173666.666666668</v>
      </c>
      <c r="E57" s="201"/>
    </row>
    <row r="58" spans="2:5" x14ac:dyDescent="0.2">
      <c r="B58" s="200">
        <v>5</v>
      </c>
      <c r="C58" s="201" t="s">
        <v>235</v>
      </c>
      <c r="D58" s="198">
        <f>STDEV(D54:D56)</f>
        <v>19357292.691214167</v>
      </c>
      <c r="E58" s="201"/>
    </row>
    <row r="59" spans="2:5" x14ac:dyDescent="0.2">
      <c r="B59" s="215">
        <v>6</v>
      </c>
      <c r="C59" s="216" t="s">
        <v>236</v>
      </c>
      <c r="D59" s="217">
        <f>D57+D58</f>
        <v>41530959.357880831</v>
      </c>
      <c r="E59" s="218"/>
    </row>
    <row r="60" spans="2:5" x14ac:dyDescent="0.2">
      <c r="B60" s="215">
        <v>7</v>
      </c>
      <c r="C60" s="216" t="s">
        <v>237</v>
      </c>
      <c r="D60" s="217">
        <f>D57-D58</f>
        <v>2816373.9754525013</v>
      </c>
      <c r="E60" s="216"/>
    </row>
    <row r="61" spans="2:5" x14ac:dyDescent="0.2">
      <c r="B61" s="224">
        <v>8</v>
      </c>
      <c r="C61" s="225" t="s">
        <v>251</v>
      </c>
      <c r="D61" s="226">
        <f>(D54+D55)/2</f>
        <v>33260500</v>
      </c>
      <c r="E61" s="225"/>
    </row>
    <row r="62" spans="2:5" x14ac:dyDescent="0.2">
      <c r="B62" s="253"/>
      <c r="C62" s="254"/>
      <c r="D62" s="226">
        <v>33260500</v>
      </c>
      <c r="E62" s="254"/>
    </row>
    <row r="63" spans="2:5" ht="16" thickBot="1" x14ac:dyDescent="0.25"/>
    <row r="64" spans="2:5" ht="17" thickBot="1" x14ac:dyDescent="0.25">
      <c r="C64" s="255" t="s">
        <v>238</v>
      </c>
      <c r="D64" s="256">
        <f>SUM(D13,D25,D37,D49,D61)</f>
        <v>164512811.40000001</v>
      </c>
    </row>
  </sheetData>
  <mergeCells count="7">
    <mergeCell ref="B2:E2"/>
    <mergeCell ref="G2:H2"/>
    <mergeCell ref="B40:E40"/>
    <mergeCell ref="B52:E52"/>
    <mergeCell ref="B4:E4"/>
    <mergeCell ref="B16:E16"/>
    <mergeCell ref="B28:E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64E3D-7930-4C69-B8C4-26D2CD5DE7D6}">
  <dimension ref="B2:E18"/>
  <sheetViews>
    <sheetView workbookViewId="0">
      <selection activeCell="C26" sqref="C26"/>
    </sheetView>
  </sheetViews>
  <sheetFormatPr baseColWidth="10" defaultRowHeight="15" x14ac:dyDescent="0.2"/>
  <cols>
    <col min="2" max="2" width="5.6640625" bestFit="1" customWidth="1"/>
    <col min="3" max="3" width="29.1640625" customWidth="1"/>
    <col min="4" max="4" width="40.1640625" bestFit="1" customWidth="1"/>
    <col min="5" max="5" width="17.83203125" bestFit="1" customWidth="1"/>
  </cols>
  <sheetData>
    <row r="2" spans="2:5" ht="16" thickBot="1" x14ac:dyDescent="0.25"/>
    <row r="3" spans="2:5" ht="16" thickBot="1" x14ac:dyDescent="0.25">
      <c r="B3" s="409" t="s">
        <v>213</v>
      </c>
      <c r="C3" s="410"/>
      <c r="D3" s="410"/>
      <c r="E3" s="411"/>
    </row>
    <row r="4" spans="2:5" x14ac:dyDescent="0.2">
      <c r="B4" s="412" t="s">
        <v>1</v>
      </c>
      <c r="C4" s="412" t="s">
        <v>214</v>
      </c>
      <c r="D4" s="412" t="s">
        <v>215</v>
      </c>
      <c r="E4" s="108" t="s">
        <v>216</v>
      </c>
    </row>
    <row r="5" spans="2:5" ht="16" thickBot="1" x14ac:dyDescent="0.25">
      <c r="B5" s="413"/>
      <c r="C5" s="413"/>
      <c r="D5" s="413"/>
      <c r="E5" s="109" t="s">
        <v>217</v>
      </c>
    </row>
    <row r="6" spans="2:5" ht="31" thickBot="1" x14ac:dyDescent="0.25">
      <c r="B6" s="393">
        <v>1</v>
      </c>
      <c r="C6" s="393" t="s">
        <v>218</v>
      </c>
      <c r="D6" s="113" t="s">
        <v>221</v>
      </c>
      <c r="E6" s="115">
        <v>44852754.100000001</v>
      </c>
    </row>
    <row r="7" spans="2:5" ht="16" thickBot="1" x14ac:dyDescent="0.25">
      <c r="B7" s="395"/>
      <c r="C7" s="395"/>
      <c r="D7" s="113" t="s">
        <v>222</v>
      </c>
      <c r="E7" s="116">
        <v>17731000</v>
      </c>
    </row>
    <row r="8" spans="2:5" ht="16" thickBot="1" x14ac:dyDescent="0.25">
      <c r="B8" s="414">
        <v>2</v>
      </c>
      <c r="C8" s="358" t="s">
        <v>220</v>
      </c>
      <c r="D8" s="114" t="s">
        <v>223</v>
      </c>
      <c r="E8" s="115">
        <v>8844425.0999999996</v>
      </c>
    </row>
    <row r="9" spans="2:5" ht="31" thickBot="1" x14ac:dyDescent="0.25">
      <c r="B9" s="394"/>
      <c r="C9" s="350"/>
      <c r="D9" s="113" t="s">
        <v>224</v>
      </c>
      <c r="E9" s="116">
        <v>59824132.200000003</v>
      </c>
    </row>
    <row r="10" spans="2:5" ht="16" thickBot="1" x14ac:dyDescent="0.25">
      <c r="B10" s="395"/>
      <c r="C10" s="351"/>
      <c r="D10" s="114" t="s">
        <v>225</v>
      </c>
      <c r="E10" s="198">
        <v>33260500</v>
      </c>
    </row>
    <row r="11" spans="2:5" ht="17" thickBot="1" x14ac:dyDescent="0.25">
      <c r="B11" s="110"/>
      <c r="C11" s="110"/>
      <c r="D11" s="111" t="s">
        <v>219</v>
      </c>
      <c r="E11" s="112">
        <f>SUM(E6:E10)</f>
        <v>164512811.40000001</v>
      </c>
    </row>
    <row r="13" spans="2:5" x14ac:dyDescent="0.2">
      <c r="E13" s="252">
        <v>164512811.40000001</v>
      </c>
    </row>
    <row r="14" spans="2:5" x14ac:dyDescent="0.2">
      <c r="E14" s="252">
        <f>E11-E13</f>
        <v>0</v>
      </c>
    </row>
    <row r="16" spans="2:5" ht="16" x14ac:dyDescent="0.2">
      <c r="E16" s="258">
        <v>167409200</v>
      </c>
    </row>
    <row r="18" spans="5:5" x14ac:dyDescent="0.2">
      <c r="E18" s="252">
        <f>E16-E11</f>
        <v>2896388.599999994</v>
      </c>
    </row>
  </sheetData>
  <mergeCells count="8">
    <mergeCell ref="B3:E3"/>
    <mergeCell ref="B4:B5"/>
    <mergeCell ref="C4:C5"/>
    <mergeCell ref="D4:D5"/>
    <mergeCell ref="B8:B10"/>
    <mergeCell ref="C8:C10"/>
    <mergeCell ref="B6:B7"/>
    <mergeCell ref="C6: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Analisis de Precios MTTOS Plant</vt:lpstr>
      <vt:lpstr>Desv Estand - Max y Min</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2025-07-24T19:36:19Z</dcterms:created>
  <dcterms:modified xsi:type="dcterms:W3CDTF">2026-07-23T20:21:37Z</dcterms:modified>
  <cp:category/>
  <cp:contentStatus/>
</cp:coreProperties>
</file>