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5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289" documentId="13_ncr:1_{ADD7570A-3D84-481F-B4E6-860BFA73443B}" xr6:coauthVersionLast="47" xr6:coauthVersionMax="47" xr10:uidLastSave="{976F518B-FA4E-4DB9-94C9-E628CD44843F}"/>
  <bookViews>
    <workbookView xWindow="-108" yWindow="-108" windowWidth="23256" windowHeight="12576" xr2:uid="{00000000-000D-0000-FFFF-FFFF00000000}"/>
  </bookViews>
  <sheets>
    <sheet name="Estudio mercado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2" l="1"/>
  <c r="I3" i="12"/>
  <c r="I4" i="12"/>
  <c r="I5" i="12"/>
  <c r="I2" i="12"/>
  <c r="H6" i="12"/>
  <c r="J7" i="12"/>
  <c r="J2" i="12"/>
  <c r="J3" i="12"/>
  <c r="J4" i="12"/>
  <c r="J5" i="12"/>
  <c r="J6" i="12"/>
  <c r="J9" i="12"/>
  <c r="F6" i="12"/>
  <c r="G10" i="12"/>
  <c r="I10" i="12"/>
  <c r="E2" i="12"/>
  <c r="F2" i="12"/>
  <c r="H8" i="12"/>
  <c r="H9" i="12"/>
  <c r="H7" i="12"/>
  <c r="F3" i="12"/>
  <c r="F4" i="12"/>
  <c r="L4" i="12" s="1"/>
  <c r="F5" i="12"/>
  <c r="L6" i="12"/>
  <c r="F7" i="12"/>
  <c r="F8" i="12"/>
  <c r="L8" i="12" s="1"/>
  <c r="E3" i="12"/>
  <c r="E4" i="12"/>
  <c r="E5" i="12"/>
  <c r="E6" i="12"/>
  <c r="E7" i="12"/>
  <c r="E8" i="12"/>
  <c r="E9" i="12"/>
  <c r="D10" i="12"/>
  <c r="A2" i="12"/>
  <c r="A3" i="12"/>
  <c r="A4" i="12"/>
  <c r="A5" i="12"/>
  <c r="A6" i="12"/>
  <c r="A7" i="12"/>
  <c r="A8" i="12"/>
  <c r="A9" i="12"/>
  <c r="H10" i="12" l="1"/>
  <c r="E10" i="12"/>
  <c r="K10" i="12"/>
  <c r="F9" i="12"/>
  <c r="F10" i="12" s="1"/>
  <c r="L2" i="12" l="1"/>
  <c r="L9" i="12"/>
  <c r="L7" i="12"/>
  <c r="L5" i="12"/>
  <c r="L3" i="12"/>
  <c r="J10" i="1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69A47D-BC52-49AB-95D1-46390ECB8EDA}" keepAlive="1" name="Consulta - 01 JANIUM" description="Conexión a la consulta '01 JANIUM' en el libro." type="5" refreshedVersion="0" background="1" saveData="1">
    <dbPr connection="Provider=Microsoft.Mashup.OleDb.1;Data Source=$Workbook$;Location=&quot;01 JANIUM&quot;;Extended Properties=&quot;&quot;" command="SELECT * FROM [01 JANIUM]"/>
  </connection>
</connections>
</file>

<file path=xl/sharedStrings.xml><?xml version="1.0" encoding="utf-8"?>
<sst xmlns="http://schemas.openxmlformats.org/spreadsheetml/2006/main" count="29" uniqueCount="22">
  <si>
    <t>ITEM</t>
  </si>
  <si>
    <t>BIEN O SERVICIO</t>
  </si>
  <si>
    <t>UNIDAD DE MEDIDA</t>
  </si>
  <si>
    <t>COTIZACIÓN 1 (con IVA)</t>
  </si>
  <si>
    <t>COTIZACIÓN 1 (sin IVA)</t>
  </si>
  <si>
    <t>COTIZACIÓN 2 (con IVA)</t>
  </si>
  <si>
    <t>COTIZACIÓN 2 (sin IVA)</t>
  </si>
  <si>
    <t>COTIZACIÓN 3 (con IVA)</t>
  </si>
  <si>
    <t>COTIZACIÓN 3 (sin IVA)</t>
  </si>
  <si>
    <t>COTIZACIÓN 4 (con IVA)</t>
  </si>
  <si>
    <t>COTIZACIÓN 4 (sin IVA)</t>
  </si>
  <si>
    <t>VALOR PROMEDIO UNITARIO CON IVA</t>
  </si>
  <si>
    <t>Hyper PETG</t>
  </si>
  <si>
    <t>UNIDAD</t>
  </si>
  <si>
    <t>Hyper PLA</t>
  </si>
  <si>
    <t>Resina ABS Lavable en agua para impresion 3D 1L</t>
  </si>
  <si>
    <t>Resina Lavable en agua para impresion 3D 1L</t>
  </si>
  <si>
    <t>Impresora 3D Anycubic Kobra X (4 colores)</t>
  </si>
  <si>
    <t>Escaner 3D Creality Ferret Pro</t>
  </si>
  <si>
    <t>Cubetto</t>
  </si>
  <si>
    <t>Lápiz 3d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</si>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</sst>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\ #,##0.00"/>
  </numFmts>
  <fonts count="9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" fontId="3" fillId="0" borderId="0" xfId="0" applyNumberFormat="1" applyFont="1"/>
    <xf numFmtId="4" fontId="4" fillId="0" borderId="0" xfId="0" applyNumberFormat="1" applyFont="1"/>
    <xf numFmtId="4" fontId="5" fillId="0" borderId="0" xfId="0" applyNumberFormat="1" applyFont="1"/>
    <xf numFmtId="0" fontId="5" fillId="0" borderId="0" xfId="0" applyFont="1"/>
    <xf numFmtId="4" fontId="6" fillId="0" borderId="0" xfId="0" applyNumberFormat="1" applyFont="1"/>
    <xf numFmtId="0" fontId="1" fillId="2" borderId="5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165" fontId="1" fillId="0" borderId="3" xfId="0" applyNumberFormat="1" applyFont="1" applyBorder="1" applyAlignment="1">
      <alignment horizontal="righ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165" fontId="2" fillId="0" borderId="8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5" fontId="3" fillId="0" borderId="0" xfId="0" applyNumberFormat="1" applyFont="1"/>
    <xf numFmtId="0" fontId="8" fillId="0" borderId="0" xfId="0" applyFont="1"/>
    <xf numFmtId="165" fontId="2" fillId="0" borderId="3" xfId="0" applyNumberFormat="1" applyFont="1" applyBorder="1" applyAlignment="1">
      <alignment horizontal="right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&quot;$&quot;\ #,##0.0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CCFBC1-3597-454E-B6D5-66FB946FC7A2}" name="Tabla1" displayName="Tabla1" ref="A1:L9" totalsRowShown="0" headerRowDxfId="16" dataDxfId="15" headerRowBorderDxfId="13" tableBorderDxfId="14" totalsRowBorderDxfId="12">
  <autoFilter ref="A1:L9" xr:uid="{7DCCFBC1-3597-454E-B6D5-66FB946FC7A2}"/>
  <tableColumns count="12">
    <tableColumn id="1" xr3:uid="{2485A358-E2C0-4AD9-B000-C1CE627F3B75}" name="ITEM" dataDxfId="11">
      <calculatedColumnFormula>ROW() - ROW(Tabla1[[#Headers],[ITEM]])</calculatedColumnFormula>
    </tableColumn>
    <tableColumn id="2" xr3:uid="{6DB9E03F-7065-41ED-8076-9B2F6C109B5D}" name="BIEN O SERVICIO" dataDxfId="10"/>
    <tableColumn id="3" xr3:uid="{669435BC-B1B5-4DCA-ADF0-F4F5B4150FB8}" name="UNIDAD DE MEDIDA" dataDxfId="9"/>
    <tableColumn id="8" xr3:uid="{17CE8C5B-3266-47F6-A4E2-1C655A8BD7CB}" name="COTIZACIÓN 1 (con IVA)" dataDxfId="8"/>
    <tableColumn id="4" xr3:uid="{58B57ADE-6308-4004-A9D4-2C6476671877}" name="COTIZACIÓN 1 (sin IVA)" dataDxfId="7">
      <calculatedColumnFormula>Tabla1[[#This Row],[COTIZACIÓN 1 (con IVA)]]/1.19</calculatedColumnFormula>
    </tableColumn>
    <tableColumn id="5" xr3:uid="{48F8106D-35FC-41A0-91FB-6C312A9C8D63}" name="COTIZACIÓN 2 (con IVA)" dataDxfId="6">
      <calculatedColumnFormula>Tabla1[[#This Row],[COTIZACIÓN 2 (sin IVA)]]*1.19</calculatedColumnFormula>
    </tableColumn>
    <tableColumn id="6" xr3:uid="{EC4A0002-3243-4A38-A7F5-4DAA8C704DF0}" name="COTIZACIÓN 2 (sin IVA)" dataDxfId="5">
      <calculatedColumnFormula>+Tabla1[[#This Row],[COTIZACIÓN 2 (con IVA)]]/1.19</calculatedColumnFormula>
    </tableColumn>
    <tableColumn id="9" xr3:uid="{E0204FAD-854C-442C-B6DA-ED90597485B3}" name="COTIZACIÓN 3 (con IVA)" dataDxfId="4">
      <calculatedColumnFormula>Tabla1[[#This Row],[COTIZACIÓN 3 (sin IVA)]]*1.19</calculatedColumnFormula>
    </tableColumn>
    <tableColumn id="10" xr3:uid="{6C169B95-E078-48E9-A8E5-8E0D92490A23}" name="COTIZACIÓN 3 (sin IVA)" dataDxfId="3">
      <calculatedColumnFormula>+Tabla1[[#This Row],[COTIZACIÓN 3 (con IVA)]]*1.19</calculatedColumnFormula>
    </tableColumn>
    <tableColumn id="12" xr3:uid="{C161ECE2-1A23-4140-BFAB-D9D80121740E}" name="COTIZACIÓN 4 (con IVA)" dataDxfId="2">
      <calculatedColumnFormula>Tabla1[[#This Row],[COTIZACIÓN 4 (sin IVA)]]*1.19</calculatedColumnFormula>
    </tableColumn>
    <tableColumn id="13" xr3:uid="{042DE273-E0B4-4948-B757-A9ADC9A49895}" name="COTIZACIÓN 4 (sin IVA)" dataDxfId="1">
      <calculatedColumnFormula>Tabla1[[#This Row],[COTIZACIÓN 4 (con IVA)]]/1.19</calculatedColumnFormula>
    </tableColumn>
    <tableColumn id="7" xr3:uid="{C1A85C4A-E552-4FE3-9A9F-41AE73173A1D}" name="VALOR PROMEDIO UNITARIO CON IVA" dataDxfId="0">
      <calculatedColumnFormula>AVERAGE(D2,F2,H2)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CEEA-70E8-4E39-BFD6-E7C1EA57C41E}">
  <sheetPr>
    <pageSetUpPr fitToPage="1"/>
  </sheetPr>
  <dimension ref="A1:L17"/>
  <sheetViews>
    <sheetView tabSelected="1" zoomScale="130" zoomScaleNormal="130" workbookViewId="0">
      <selection activeCell="H10" sqref="H10"/>
    </sheetView>
  </sheetViews>
  <sheetFormatPr defaultColWidth="11.42578125" defaultRowHeight="11.25" customHeight="1"/>
  <cols>
    <col min="1" max="1" width="6.140625" style="8" customWidth="1"/>
    <col min="2" max="2" width="32.42578125" style="9" customWidth="1"/>
    <col min="3" max="3" width="10" style="8" customWidth="1"/>
    <col min="4" max="4" width="13.42578125" style="8" customWidth="1"/>
    <col min="5" max="5" width="13.42578125" style="13" hidden="1" customWidth="1"/>
    <col min="6" max="6" width="14.140625" style="7" customWidth="1"/>
    <col min="7" max="7" width="13.42578125" style="13" hidden="1" customWidth="1"/>
    <col min="8" max="8" width="13.28515625" style="7" customWidth="1"/>
    <col min="9" max="9" width="13.42578125" style="13" hidden="1" customWidth="1"/>
    <col min="10" max="10" width="13.42578125" style="13" customWidth="1"/>
    <col min="11" max="11" width="13.42578125" style="13" hidden="1" customWidth="1"/>
    <col min="12" max="12" width="12.42578125" style="7" customWidth="1"/>
    <col min="13" max="16384" width="11.42578125" style="7"/>
  </cols>
  <sheetData>
    <row r="1" spans="1:12" ht="47.25" customHeight="1">
      <c r="A1" s="4" t="s">
        <v>0</v>
      </c>
      <c r="B1" s="5" t="s">
        <v>1</v>
      </c>
      <c r="C1" s="5" t="s">
        <v>2</v>
      </c>
      <c r="D1" s="15" t="s">
        <v>3</v>
      </c>
      <c r="E1" s="15" t="s">
        <v>4</v>
      </c>
      <c r="F1" s="18" t="s">
        <v>5</v>
      </c>
      <c r="G1" s="18" t="s">
        <v>6</v>
      </c>
      <c r="H1" s="19" t="s">
        <v>7</v>
      </c>
      <c r="I1" s="19" t="s">
        <v>8</v>
      </c>
      <c r="J1" s="28" t="s">
        <v>9</v>
      </c>
      <c r="K1" s="28" t="s">
        <v>10</v>
      </c>
      <c r="L1" s="6" t="s">
        <v>11</v>
      </c>
    </row>
    <row r="2" spans="1:12" ht="20.25" customHeight="1">
      <c r="A2" s="3">
        <f>ROW() - ROW(Tabla1[[#Headers],[ITEM]])</f>
        <v>1</v>
      </c>
      <c r="B2" s="2" t="s">
        <v>12</v>
      </c>
      <c r="C2" s="1" t="s">
        <v>13</v>
      </c>
      <c r="D2" s="16">
        <v>170000</v>
      </c>
      <c r="E2" s="16">
        <f>Tabla1[[#This Row],[COTIZACIÓN 1 (con IVA)]]/1.19</f>
        <v>142857.14285714287</v>
      </c>
      <c r="F2" s="16">
        <f>Tabla1[[#This Row],[COTIZACIÓN 2 (sin IVA)]]*1.19</f>
        <v>128703.26</v>
      </c>
      <c r="G2" s="16">
        <v>108154</v>
      </c>
      <c r="H2" s="16">
        <v>67227</v>
      </c>
      <c r="I2" s="16">
        <f>Tabla1[[#This Row],[COTIZACIÓN 3 (con IVA)]]/1.19</f>
        <v>56493.277310924372</v>
      </c>
      <c r="J2" s="27">
        <f>Tabla1[[#This Row],[COTIZACIÓN 4 (sin IVA)]]*1.19</f>
        <v>123938.5</v>
      </c>
      <c r="K2" s="27">
        <v>104150</v>
      </c>
      <c r="L2" s="17">
        <f>AVERAGE(D2,F2,H2)</f>
        <v>121976.75333333334</v>
      </c>
    </row>
    <row r="3" spans="1:12" ht="19.5" customHeight="1">
      <c r="A3" s="3">
        <f>ROW() - ROW(Tabla1[[#Headers],[ITEM]])</f>
        <v>2</v>
      </c>
      <c r="B3" s="2" t="s">
        <v>14</v>
      </c>
      <c r="C3" s="1" t="s">
        <v>13</v>
      </c>
      <c r="D3" s="16">
        <v>189000</v>
      </c>
      <c r="E3" s="16">
        <f>Tabla1[[#This Row],[COTIZACIÓN 1 (con IVA)]]/1.19</f>
        <v>158823.5294117647</v>
      </c>
      <c r="F3" s="16">
        <f>Tabla1[[#This Row],[COTIZACIÓN 2 (sin IVA)]]*1.19</f>
        <v>126154.28</v>
      </c>
      <c r="G3" s="16">
        <v>106012</v>
      </c>
      <c r="H3" s="16">
        <v>75630</v>
      </c>
      <c r="I3" s="16">
        <f>Tabla1[[#This Row],[COTIZACIÓN 3 (con IVA)]]/1.19</f>
        <v>63554.621848739502</v>
      </c>
      <c r="J3" s="27">
        <f>Tabla1[[#This Row],[COTIZACIÓN 4 (sin IVA)]]*1.19</f>
        <v>160939.16999999998</v>
      </c>
      <c r="K3" s="27">
        <v>135243</v>
      </c>
      <c r="L3" s="17">
        <f t="shared" ref="L3:L9" si="0">AVERAGE(D3,F3,H3)</f>
        <v>130261.42666666668</v>
      </c>
    </row>
    <row r="4" spans="1:12" ht="27.75" customHeight="1">
      <c r="A4" s="3">
        <f>ROW() - ROW(Tabla1[[#Headers],[ITEM]])</f>
        <v>3</v>
      </c>
      <c r="B4" s="2" t="s">
        <v>15</v>
      </c>
      <c r="C4" s="1" t="s">
        <v>13</v>
      </c>
      <c r="D4" s="16">
        <v>350000</v>
      </c>
      <c r="E4" s="16">
        <f>Tabla1[[#This Row],[COTIZACIÓN 1 (con IVA)]]/1.19</f>
        <v>294117.64705882355</v>
      </c>
      <c r="F4" s="16">
        <f>Tabla1[[#This Row],[COTIZACIÓN 2 (sin IVA)]]*1.19</f>
        <v>182893.47999999998</v>
      </c>
      <c r="G4" s="16">
        <v>153692</v>
      </c>
      <c r="H4" s="16">
        <v>100840</v>
      </c>
      <c r="I4" s="16">
        <f>Tabla1[[#This Row],[COTIZACIÓN 3 (con IVA)]]/1.19</f>
        <v>84739.495798319331</v>
      </c>
      <c r="J4" s="27">
        <f>Tabla1[[#This Row],[COTIZACIÓN 4 (sin IVA)]]*1.19</f>
        <v>134938.85999999999</v>
      </c>
      <c r="K4" s="27">
        <v>113394</v>
      </c>
      <c r="L4" s="17">
        <f>AVERAGE(D4,F4,H4)</f>
        <v>211244.49333333332</v>
      </c>
    </row>
    <row r="5" spans="1:12" ht="26.25" customHeight="1">
      <c r="A5" s="20">
        <f>ROW() - ROW(Tabla1[[#Headers],[ITEM]])</f>
        <v>4</v>
      </c>
      <c r="B5" s="21" t="s">
        <v>16</v>
      </c>
      <c r="C5" s="22" t="s">
        <v>13</v>
      </c>
      <c r="D5" s="23">
        <v>450000</v>
      </c>
      <c r="E5" s="16">
        <f>Tabla1[[#This Row],[COTIZACIÓN 1 (con IVA)]]/1.19</f>
        <v>378151.26050420169</v>
      </c>
      <c r="F5" s="16">
        <f>Tabla1[[#This Row],[COTIZACIÓN 2 (sin IVA)]]*1.19</f>
        <v>219509.78</v>
      </c>
      <c r="G5" s="16">
        <v>184462</v>
      </c>
      <c r="H5" s="16">
        <v>88235</v>
      </c>
      <c r="I5" s="16">
        <f>Tabla1[[#This Row],[COTIZACIÓN 3 (con IVA)]]/1.19</f>
        <v>74147.058823529413</v>
      </c>
      <c r="J5" s="27">
        <f>Tabla1[[#This Row],[COTIZACIÓN 4 (sin IVA)]]*1.19</f>
        <v>134938.85999999999</v>
      </c>
      <c r="K5" s="27">
        <v>113394</v>
      </c>
      <c r="L5" s="17">
        <f t="shared" si="0"/>
        <v>252581.59333333335</v>
      </c>
    </row>
    <row r="6" spans="1:12" ht="19.5" customHeight="1">
      <c r="A6" s="3">
        <f>ROW() - ROW(Tabla1[[#Headers],[ITEM]])</f>
        <v>5</v>
      </c>
      <c r="B6" s="2" t="s">
        <v>17</v>
      </c>
      <c r="C6" s="1" t="s">
        <v>13</v>
      </c>
      <c r="D6" s="16">
        <v>4200000</v>
      </c>
      <c r="E6" s="16">
        <f>Tabla1[[#This Row],[COTIZACIÓN 1 (con IVA)]]/1.19</f>
        <v>3529411.7647058824</v>
      </c>
      <c r="F6" s="16">
        <f>Tabla1[[#This Row],[COTIZACIÓN 2 (sin IVA)]]*1.19</f>
        <v>3999999.36</v>
      </c>
      <c r="G6" s="16">
        <v>3361344</v>
      </c>
      <c r="H6" s="16">
        <f>Tabla1[[#This Row],[COTIZACIÓN 3 (sin IVA)]]*1.19</f>
        <v>2549999.83</v>
      </c>
      <c r="I6" s="16">
        <v>2142857</v>
      </c>
      <c r="J6" s="27">
        <f>Tabla1[[#This Row],[COTIZACIÓN 4 (sin IVA)]]*1.19</f>
        <v>3367000.28</v>
      </c>
      <c r="K6" s="27">
        <v>2829412</v>
      </c>
      <c r="L6" s="17">
        <f>AVERAGE(D6,F6,H6)</f>
        <v>3583333.063333333</v>
      </c>
    </row>
    <row r="7" spans="1:12" ht="16.5" customHeight="1">
      <c r="A7" s="3">
        <f>ROW() - ROW(Tabla1[[#Headers],[ITEM]])</f>
        <v>6</v>
      </c>
      <c r="B7" s="2" t="s">
        <v>18</v>
      </c>
      <c r="C7" s="1" t="s">
        <v>13</v>
      </c>
      <c r="D7" s="16">
        <v>3790000</v>
      </c>
      <c r="E7" s="16">
        <f>Tabla1[[#This Row],[COTIZACIÓN 1 (con IVA)]]/1.19</f>
        <v>3184873.9495798321</v>
      </c>
      <c r="F7" s="16">
        <f>Tabla1[[#This Row],[COTIZACIÓN 2 (sin IVA)]]*1.19</f>
        <v>3388923.65</v>
      </c>
      <c r="G7" s="16">
        <v>2847835</v>
      </c>
      <c r="H7" s="16">
        <f>Tabla1[[#This Row],[COTIZACIÓN 3 (sin IVA)]]*1.19</f>
        <v>2180000.27</v>
      </c>
      <c r="I7" s="16">
        <v>1831933</v>
      </c>
      <c r="J7" s="27">
        <f>Tabla1[[#This Row],[COTIZACIÓN 4 (sin IVA)]]*1.19</f>
        <v>2587000.5</v>
      </c>
      <c r="K7" s="27">
        <v>2173950</v>
      </c>
      <c r="L7" s="17">
        <f t="shared" si="0"/>
        <v>3119641.3066666666</v>
      </c>
    </row>
    <row r="8" spans="1:12" ht="14.25" customHeight="1">
      <c r="A8" s="3">
        <f>ROW() - ROW(Tabla1[[#Headers],[ITEM]])</f>
        <v>7</v>
      </c>
      <c r="B8" s="2" t="s">
        <v>19</v>
      </c>
      <c r="C8" s="1" t="s">
        <v>13</v>
      </c>
      <c r="D8" s="16">
        <v>3000000</v>
      </c>
      <c r="E8" s="16">
        <f>Tabla1[[#This Row],[COTIZACIÓN 1 (con IVA)]]/1.19</f>
        <v>2521008.4033613447</v>
      </c>
      <c r="F8" s="16">
        <f>Tabla1[[#This Row],[COTIZACIÓN 2 (sin IVA)]]*1.19</f>
        <v>2241266.23</v>
      </c>
      <c r="G8" s="16">
        <v>1883417</v>
      </c>
      <c r="H8" s="16">
        <f>Tabla1[[#This Row],[COTIZACIÓN 3 (sin IVA)]]*1.19</f>
        <v>1689999.92</v>
      </c>
      <c r="I8" s="16">
        <v>1420168</v>
      </c>
      <c r="J8" s="27"/>
      <c r="K8" s="27"/>
      <c r="L8" s="17">
        <f>AVERAGE(D8,F8,H8)</f>
        <v>2310422.0500000003</v>
      </c>
    </row>
    <row r="9" spans="1:12" ht="18" customHeight="1">
      <c r="A9" s="3">
        <f>ROW() - ROW(Tabla1[[#Headers],[ITEM]])</f>
        <v>8</v>
      </c>
      <c r="B9" s="2" t="s">
        <v>20</v>
      </c>
      <c r="C9" s="22" t="s">
        <v>13</v>
      </c>
      <c r="D9" s="23">
        <v>350000</v>
      </c>
      <c r="E9" s="16">
        <f>Tabla1[[#This Row],[COTIZACIÓN 1 (con IVA)]]/1.19</f>
        <v>294117.64705882355</v>
      </c>
      <c r="F9" s="16">
        <f>Tabla1[[#This Row],[COTIZACIÓN 2 (sin IVA)]]*1.19</f>
        <v>74708.2</v>
      </c>
      <c r="G9" s="16">
        <v>62780</v>
      </c>
      <c r="H9" s="16">
        <f>Tabla1[[#This Row],[COTIZACIÓN 3 (sin IVA)]]*1.19</f>
        <v>98000.069999999992</v>
      </c>
      <c r="I9" s="16">
        <v>82353</v>
      </c>
      <c r="J9" s="27">
        <f>Tabla1[[#This Row],[COTIZACIÓN 4 (sin IVA)]]*1.19</f>
        <v>86751</v>
      </c>
      <c r="K9" s="27">
        <v>72900</v>
      </c>
      <c r="L9" s="17">
        <f t="shared" si="0"/>
        <v>174236.09</v>
      </c>
    </row>
    <row r="10" spans="1:12" ht="24.75" customHeight="1">
      <c r="A10" s="29" t="s">
        <v>21</v>
      </c>
      <c r="B10" s="30"/>
      <c r="C10" s="31"/>
      <c r="D10" s="24">
        <f>SUM(D2:D9)</f>
        <v>12499000</v>
      </c>
      <c r="E10" s="24">
        <f t="shared" ref="E10:K10" si="1">SUM(E2:E9)</f>
        <v>10503361.344537815</v>
      </c>
      <c r="F10" s="24">
        <f t="shared" si="1"/>
        <v>10362158.24</v>
      </c>
      <c r="G10" s="24">
        <f t="shared" si="1"/>
        <v>8707696</v>
      </c>
      <c r="H10" s="24">
        <f t="shared" si="1"/>
        <v>6849932.0899999999</v>
      </c>
      <c r="I10" s="24">
        <f t="shared" si="1"/>
        <v>5756245.4537815126</v>
      </c>
      <c r="J10" s="24">
        <f>SUM(J2:J9)</f>
        <v>6595507.1699999999</v>
      </c>
      <c r="K10" s="24">
        <f t="shared" si="1"/>
        <v>5542443</v>
      </c>
      <c r="L10" s="24">
        <f>SUM(L2:L9)</f>
        <v>9903696.7766666673</v>
      </c>
    </row>
    <row r="11" spans="1:12">
      <c r="E11" s="12"/>
      <c r="F11" s="11"/>
      <c r="G11" s="14"/>
      <c r="H11" s="11"/>
      <c r="I11" s="14"/>
      <c r="J11" s="14"/>
      <c r="K11" s="14"/>
    </row>
    <row r="12" spans="1:12">
      <c r="E12" s="12"/>
      <c r="F12" s="10"/>
      <c r="H12" s="10"/>
    </row>
    <row r="13" spans="1:12" ht="11.25" customHeight="1">
      <c r="G13" s="26"/>
    </row>
    <row r="16" spans="1:12" ht="11.25" customHeight="1">
      <c r="H16" s="25"/>
    </row>
    <row r="17" spans="7:7" ht="11.25" customHeight="1">
      <c r="G17" s="26"/>
    </row>
  </sheetData>
  <mergeCells count="1">
    <mergeCell ref="A10:C10"/>
  </mergeCells>
  <phoneticPr fontId="7" type="noConversion"/>
  <pageMargins left="1" right="1" top="1" bottom="1" header="0.5" footer="0.5"/>
  <pageSetup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49E63A-AD72-4C5E-A7CD-2B805E5774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Ospina</dc:creator>
  <cp:keywords/>
  <dc:description/>
  <cp:lastModifiedBy>Articulación de Cultura Digital Sistema de Bibliotecas Públicas de Medellín</cp:lastModifiedBy>
  <cp:revision/>
  <dcterms:created xsi:type="dcterms:W3CDTF">2015-06-05T18:19:34Z</dcterms:created>
  <dcterms:modified xsi:type="dcterms:W3CDTF">2026-07-11T16:48:01Z</dcterms:modified>
  <cp:category/>
  <cp:contentStatus/>
</cp:coreProperties>
</file>