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vargasm\OneDrive - Consejo Superior de la Judicatura\6 MANTENIMIENTO 2026\003-PROY_FUN\13. JARDINES VERTICALES\20260529_Pliegos_Tipo\Estudio de Mercado\"/>
    </mc:Choice>
  </mc:AlternateContent>
  <bookViews>
    <workbookView xWindow="-120" yWindow="-120" windowWidth="29040" windowHeight="15720"/>
  </bookViews>
  <sheets>
    <sheet name="Hoja1" sheetId="1" r:id="rId1"/>
  </sheets>
  <definedNames>
    <definedName name="_xlnm.Print_Area" localSheetId="0">Hoja1!$A$1:$O$60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1" l="1"/>
  <c r="L23" i="1"/>
  <c r="J24" i="1"/>
  <c r="J23" i="1"/>
  <c r="H24" i="1"/>
  <c r="H23" i="1"/>
  <c r="N23" i="1"/>
  <c r="M24" i="1"/>
  <c r="N24" i="1" s="1"/>
  <c r="M23" i="1"/>
  <c r="M21" i="1"/>
  <c r="N21" i="1" s="1"/>
  <c r="M20" i="1"/>
  <c r="N20" i="1" s="1"/>
  <c r="M18" i="1"/>
  <c r="N18" i="1" s="1"/>
  <c r="M16" i="1"/>
  <c r="N16" i="1" s="1"/>
  <c r="M15" i="1"/>
  <c r="N15" i="1" s="1"/>
  <c r="M14" i="1"/>
  <c r="N14" i="1" s="1"/>
  <c r="M13" i="1"/>
  <c r="N13" i="1" s="1"/>
  <c r="H33" i="1"/>
  <c r="L21" i="1"/>
  <c r="L20" i="1"/>
  <c r="J21" i="1"/>
  <c r="J20" i="1"/>
  <c r="L18" i="1"/>
  <c r="L14" i="1"/>
  <c r="L15" i="1"/>
  <c r="L16" i="1"/>
  <c r="L13" i="1"/>
  <c r="N26" i="1" l="1"/>
  <c r="L26" i="1"/>
  <c r="L27" i="1" s="1"/>
  <c r="L28" i="1" s="1"/>
  <c r="L29" i="1" s="1"/>
  <c r="N27" i="1"/>
  <c r="N28" i="1" s="1"/>
  <c r="G33" i="1"/>
  <c r="H13" i="1"/>
  <c r="J13" i="1"/>
  <c r="H14" i="1"/>
  <c r="J14" i="1"/>
  <c r="I49" i="1"/>
  <c r="J49" i="1" s="1"/>
  <c r="I48" i="1"/>
  <c r="I47" i="1"/>
  <c r="J47" i="1" s="1"/>
  <c r="K47" i="1" s="1"/>
  <c r="I46" i="1"/>
  <c r="I45" i="1"/>
  <c r="J45" i="1" s="1"/>
  <c r="I44" i="1"/>
  <c r="I43" i="1"/>
  <c r="I42" i="1"/>
  <c r="I41" i="1"/>
  <c r="I40" i="1"/>
  <c r="I37" i="1"/>
  <c r="J37" i="1" s="1"/>
  <c r="K37" i="1" s="1"/>
  <c r="I38" i="1"/>
  <c r="I36" i="1"/>
  <c r="H18" i="1"/>
  <c r="J18" i="1"/>
  <c r="H20" i="1"/>
  <c r="J16" i="1"/>
  <c r="J15" i="1"/>
  <c r="H15" i="1"/>
  <c r="N29" i="1" l="1"/>
  <c r="N30" i="1" s="1"/>
  <c r="J26" i="1"/>
  <c r="L30" i="1"/>
  <c r="J36" i="1"/>
  <c r="K36" i="1" s="1"/>
  <c r="K49" i="1"/>
  <c r="J48" i="1"/>
  <c r="K48" i="1" s="1"/>
  <c r="J46" i="1"/>
  <c r="K46" i="1" s="1"/>
  <c r="K45" i="1"/>
  <c r="J44" i="1"/>
  <c r="K44" i="1" s="1"/>
  <c r="J43" i="1"/>
  <c r="K43" i="1" s="1"/>
  <c r="J42" i="1"/>
  <c r="K42" i="1" s="1"/>
  <c r="J41" i="1"/>
  <c r="K41" i="1" s="1"/>
  <c r="J40" i="1"/>
  <c r="K40" i="1" s="1"/>
  <c r="J38" i="1"/>
  <c r="K38" i="1" s="1"/>
  <c r="J27" i="1"/>
  <c r="J28" i="1" s="1"/>
  <c r="J29" i="1" s="1"/>
  <c r="J30" i="1" l="1"/>
  <c r="H21" i="1" l="1"/>
  <c r="H16" i="1"/>
  <c r="H26" i="1" l="1"/>
  <c r="H27" i="1"/>
  <c r="H28" i="1" l="1"/>
  <c r="H29" i="1" s="1"/>
  <c r="H30" i="1" l="1"/>
</calcChain>
</file>

<file path=xl/sharedStrings.xml><?xml version="1.0" encoding="utf-8"?>
<sst xmlns="http://schemas.openxmlformats.org/spreadsheetml/2006/main" count="114" uniqueCount="74">
  <si>
    <t>ASUNTOS LEGALES - GESTIÓN  CONTRACTUAL</t>
  </si>
  <si>
    <t>Formato : ESTUDIO DE MERCADO O ANALISIS DE COSTOS</t>
  </si>
  <si>
    <t xml:space="preserve">INVITACIONES A COTIZAR  / SOPORTES DEL ANALISIS DE COSTOS </t>
  </si>
  <si>
    <r>
      <t>ANEXOS:</t>
    </r>
    <r>
      <rPr>
        <sz val="11"/>
        <rFont val="Arial"/>
        <family val="2"/>
      </rPr>
      <t xml:space="preserve"> Hace parte integral del presente estudio de mercado, el formato de cotización, las comunicaciones mediante las cuales se remitió invitación a cotizar a los posibles interesados, las cotizaciones recibidas, así como los demás documentos que fueron tenidos en cuenta para efectuar el análisis económico o la solicitud de información mediante la plataforma Secop II. </t>
    </r>
  </si>
  <si>
    <t>CALCULO DEL VALOR MAXIMO A PAGAR POR LA ENTIDAD</t>
  </si>
  <si>
    <t>ITEM</t>
  </si>
  <si>
    <t>DESCRIPCION</t>
  </si>
  <si>
    <t>UNI MEDID</t>
  </si>
  <si>
    <t>CANT EQUIPOS</t>
  </si>
  <si>
    <t>CANT MANTENIMIENTOS</t>
  </si>
  <si>
    <t>SIAV GESTION SAS</t>
  </si>
  <si>
    <t>IMPOTOOLS SAS</t>
  </si>
  <si>
    <t xml:space="preserve">RED CONEXO SAS </t>
  </si>
  <si>
    <t>VALOR UNITARIO PROMEDIO</t>
  </si>
  <si>
    <t>VR / UNITARIO SIN IVA</t>
  </si>
  <si>
    <t>VR/ TOTAL MT SIN IVA</t>
  </si>
  <si>
    <t>VR / TOTAL MT SIN IVA</t>
  </si>
  <si>
    <t>VR/UNITARIO SIN IVA</t>
  </si>
  <si>
    <t>VALOR TOTAL</t>
  </si>
  <si>
    <t>m2</t>
  </si>
  <si>
    <t>Recertificación de puntos de anclaje existentes para el mantenimiento de los jardines verticales de las Sedes Judiciales.(incluye pruebas y placa de indentificación)</t>
  </si>
  <si>
    <t>und</t>
  </si>
  <si>
    <t>MOTOBOMBAS</t>
  </si>
  <si>
    <t>TANQUES</t>
  </si>
  <si>
    <t>Limpieza de Tanque: El lavado, limpieza y desinfección</t>
  </si>
  <si>
    <t>Limpieza de Filtros</t>
  </si>
  <si>
    <t xml:space="preserve">TALA Y PODA DE ARBOLES </t>
  </si>
  <si>
    <t xml:space="preserve">Poda de árboles </t>
  </si>
  <si>
    <t>UND</t>
  </si>
  <si>
    <t xml:space="preserve">Tala de arboles con pago de espensas y permisos </t>
  </si>
  <si>
    <t>SUBTOTAL</t>
  </si>
  <si>
    <t>VALOR IVA</t>
  </si>
  <si>
    <t xml:space="preserve">VALOR TOTAL </t>
  </si>
  <si>
    <t>BOLSA DE REPUESTOS</t>
  </si>
  <si>
    <t>TOTAL VIGENCIA 2026</t>
  </si>
  <si>
    <t>LISTA DE REPUESTOS</t>
  </si>
  <si>
    <t>DESCRIPCIÓN</t>
  </si>
  <si>
    <t>UNIDAD MEDIDA</t>
  </si>
  <si>
    <t>CANT</t>
  </si>
  <si>
    <t>IVA</t>
  </si>
  <si>
    <t>CORRECTIVO</t>
  </si>
  <si>
    <t>Cambio  de las líneas  de riego por goteo (retiro,</t>
  </si>
  <si>
    <t>ML</t>
  </si>
  <si>
    <t>suministro e instalación de mangueras horizontales y verticales) ubicadas en los jardines verticales de las sedes judiciales de Paloquemao y Tribunales.</t>
  </si>
  <si>
    <t>M2</t>
  </si>
  <si>
    <t>Suministro e instalación de plantas a reponer</t>
  </si>
  <si>
    <t>Suministro e instalación de plantas a reponer de</t>
  </si>
  <si>
    <t>Bobinado de motores, incluye desmonte y montaje para la puesta en funcionamiento.</t>
  </si>
  <si>
    <t>Rodamientos incluye desmonte y montaje para la puesta en funcionamiento.</t>
  </si>
  <si>
    <t>Suministro, transporte e instalación de sello mecánico</t>
  </si>
  <si>
    <t>Rotores motobomba incluye desmonte y montaje para la puesta en funcionamiento.</t>
  </si>
  <si>
    <t>Suministro, transporte e instalación de Presostato</t>
  </si>
  <si>
    <t>suministro e instalacion de Relé térmico 20 A 40 AMP</t>
  </si>
  <si>
    <t>Suministro e instalacion de protector de voltaje</t>
  </si>
  <si>
    <t>Suministro e instalción de flotador eléctrico</t>
  </si>
  <si>
    <t>Mantenimiento, Extracción hidroflow, pulir, lijar, pintura interna y externa y volver a montar.</t>
  </si>
  <si>
    <t>SERVICIO</t>
  </si>
  <si>
    <t>2,9,1</t>
  </si>
  <si>
    <t>Suministro cambio e instalación a todo costo de señalización de líneas de conducción</t>
  </si>
  <si>
    <t>PRESUPUESTO OFICIAL</t>
  </si>
  <si>
    <t>JHON ALEXANDER VARGAS MELO</t>
  </si>
  <si>
    <t>COORDINADOR MANTENIMIENTO E INFRAESTRUCTURA</t>
  </si>
  <si>
    <t>PROFESIONAL UNIVERSITARIO GRADO 11</t>
  </si>
  <si>
    <t xml:space="preserve">Elaboró: Johan Prieto Gamboa </t>
  </si>
  <si>
    <r>
      <t>Con el fin de establecer el Presupuesto Oficial Estimado para el  presente proceso de selección por la modalidad de MINIMA CUANTIA</t>
    </r>
    <r>
      <rPr>
        <u/>
        <sz val="11"/>
        <color indexed="10"/>
        <rFont val="Arial"/>
        <family val="2"/>
      </rPr>
      <t xml:space="preserve"> </t>
    </r>
    <r>
      <rPr>
        <sz val="11"/>
        <rFont val="Arial"/>
        <family val="2"/>
      </rPr>
      <t>que tiene por objeto "</t>
    </r>
    <r>
      <rPr>
        <i/>
        <u/>
        <sz val="11"/>
        <rFont val="Arial"/>
        <family val="2"/>
      </rPr>
      <t>Prestar los servicios de mantenimiento integral, de la infraestructura vegetal (jardines verticales) de las sedes Complejo Judicial de Paloquemao y Sede Judicial Tribunales, incluyendo el sistema de riego y soporte técnico; así como la ejecución de actividades de manejo silvicultural (poda y tala de árboles) en las áreas asignadas a la Dirección Seccional de Administración Judicial de Bogotá"</t>
    </r>
    <r>
      <rPr>
        <sz val="11"/>
        <rFont val="Arial"/>
        <family val="2"/>
      </rPr>
      <t xml:space="preserve">,  la </t>
    </r>
    <r>
      <rPr>
        <b/>
        <sz val="11"/>
        <rFont val="Arial"/>
        <family val="2"/>
      </rPr>
      <t xml:space="preserve">Dirección Seccional de Adminsitración Judicial de Bogotá </t>
    </r>
    <r>
      <rPr>
        <sz val="11"/>
        <rFont val="Arial"/>
        <family val="2"/>
      </rPr>
      <t>adelantó en el mes de marzo el  análisis económico con base en el estudio de mercado efectuado, tal y como se describe a continuación:</t>
    </r>
  </si>
  <si>
    <r>
      <t xml:space="preserve">Que, en virtud que en la solicitud de información </t>
    </r>
    <r>
      <rPr>
        <b/>
        <sz val="11"/>
        <rFont val="Arial"/>
        <family val="2"/>
      </rPr>
      <t>DSAJBO-SIP-005-2026</t>
    </r>
    <r>
      <rPr>
        <sz val="11"/>
        <rFont val="Arial"/>
        <family val="2"/>
      </rPr>
      <t xml:space="preserve"> publicada en el SECOP II no se recibieron cotizaciones; la </t>
    </r>
    <r>
      <rPr>
        <b/>
        <sz val="11"/>
        <rFont val="Arial"/>
        <family val="2"/>
      </rPr>
      <t>Dirección Seccional de Administración Judicial de Bogotá</t>
    </r>
    <r>
      <rPr>
        <sz val="11"/>
        <rFont val="Arial"/>
        <family val="2"/>
      </rPr>
      <t xml:space="preserve"> solicito y recibió cotizaciones por parte de los siguientes proveedores potenciales vía correo electrónico: </t>
    </r>
    <r>
      <rPr>
        <b/>
        <sz val="11"/>
        <rFont val="Arial"/>
        <family val="2"/>
      </rPr>
      <t>SIAV GESTION SAS, IMPOTOOLS SAS y RED CONEXO SAS.</t>
    </r>
    <r>
      <rPr>
        <sz val="11"/>
        <rFont val="Arial"/>
        <family val="2"/>
      </rPr>
      <t xml:space="preserve"> </t>
    </r>
  </si>
  <si>
    <r>
      <t xml:space="preserve">Que con base en lo anterior, </t>
    </r>
    <r>
      <rPr>
        <b/>
        <sz val="11"/>
        <rFont val="Arial"/>
        <family val="2"/>
      </rPr>
      <t>Dirección Seccional de Adminsitración Judicial de Bogotá</t>
    </r>
    <r>
      <rPr>
        <sz val="11"/>
        <rFont val="Arial"/>
        <family val="2"/>
      </rPr>
      <t xml:space="preserve"> calculo con el valor promedio de dos (3) cotizaciones el cual se utilizó para determinar el valor unitario de del suministro y servicios a contratar, con el fin de establecer el presupuesto. Las cotizaciones de </t>
    </r>
    <r>
      <rPr>
        <b/>
        <sz val="11"/>
        <rFont val="Arial"/>
        <family val="2"/>
      </rPr>
      <t xml:space="preserve">SIAV GESTION SAS, IMPOTOOLS SAS y RED CONEXO SAS. </t>
    </r>
  </si>
  <si>
    <r>
      <t xml:space="preserve">Empresas a las cuales se realizó la invitación a Cotizar : </t>
    </r>
    <r>
      <rPr>
        <sz val="11"/>
        <color rgb="FF000000"/>
        <rFont val="Arial"/>
      </rPr>
      <t xml:space="preserve">Via correo electronico el grupo de Manteniemiento e inmuebles realizo la intivacion a cotizar a las siguientes empresas:  o@helecho.co &lt;o@helecho.co&gt;; info@espaciosnaturales.com.co &lt;administrativos@siavgestion.com&gt;; dir.mercadeo@diamante.com.co &lt;dir.mercadeo@diamante.com.co&gt;; comercial@vertinvertical.com &lt;comercial@vertinvertical.com&gt;; asesoriascotizaciones7@gmail.com &lt;asesoriascotizaciones7@gmail.com&gt;; paisajismoyjardinesmodernos@gmail.com &lt;paisajismoyjardinesmodernos@gmail.com&gt;; paisajismoyjardinesmodernos@gmail.com &lt;paisajismoyjardinesmodernos@gmail.com&gt;; info@singulargreen.com &lt;info@singulargreen.com&gt;; comercial@verdecostructivo.com &lt;comercial@verdecostructivo.com&gt;; contacto@jardinesverdesysoluciones.com &lt;contacto@jardinesverdesysoluciones.com&gt;; w.martinez21@hotmail.com &lt;w.martinez21@hotmail.com&gt;; jardinerianaturalezaplena@gmail.com &lt;jardinerianaturalezaplena@gmail.com&gt;; mercadeo@jardineros.com.co &lt;mercadeo@jardineros.com.co&gt;; comercial@biojardines.com.co &lt;comercial@biojardines.com.co&gt;; contacto@ecoflora.com.co &lt;contacto@ecoflora.com.co&gt;; podasortiz@gmail.com &lt;podasortiz@gmail.com&gt;; gerencia@zonasverdesysoluciones.com &lt;gerencia@zonasverdesysoluciones.com&gt;; comercial@sanidadindustrial.co &lt;comercial@sanidadindustrial.co&gt;; gerencia@ambicolservicessas.com &lt;gerencia@ambicolservicessas.com&gt;, comercial@biojardines.com.co; w.martinez21@hotmail.com; proyectos@fpv.com.co; comercial@fpv.com.co; saavedraquirogaeliecer@gmail.com &lt;IMCEAMAILTO-saavedraquirogaeliecer+40gmail+2Ecom@prod.exchangelabs.com&gt;; comercial@groncol.com; servicioalcliente@ladoinsa.co; proyectos@jardinesurbanos.com.co; proyectos@magsolucionesintegrales.com; info@misionforestalyambiental.com; jardinerosanignacio@hotmail.com; comercial@conservamos.c; gerente@manzover.com; servicioalcliente@manzover.co; info@serviciosgeneralescolombia.com; contacto@ecoflora.com.co; paisajismoyjardinesmodernos@gmail.com &lt;IMCEAMAILTO-paisajismoyjardinesmodernos+40gmail+2Ecom@prod.exchangelabs.com&gt;; operaciones@tprotec.com.co; ventas@kipoterranova.com; gerencia@sanidadindustrial.co &lt;IMCEAMAILTO-gerencia+40sanidadindustrial+2Eco@prod.exchangelabs.com&gt;; proyectos@magsolucionesintegrales.com &lt;IMCEAMAILTO-proyectos+40magsolucionesintegrales+2Ecom@prod.exchangelabs.com&gt;; zonasverdesh@gmail.com; proyectos@jardineriaymantenimiento.com.
De igual forma, la entidad realizo la solicitud de informacion via SECOPII, mediante el proceso </t>
    </r>
    <r>
      <rPr>
        <b/>
        <sz val="11"/>
        <color rgb="FF000000"/>
        <rFont val="Arial"/>
        <family val="2"/>
      </rPr>
      <t>DSAJBO-SIP-005-2026</t>
    </r>
    <r>
      <rPr>
        <sz val="11"/>
        <color rgb="FF000000"/>
        <rFont val="Arial"/>
      </rPr>
      <t>, sin embargo, de dicho proceso no se recibio ningina cotizacion, para este estudio de mercado.</t>
    </r>
  </si>
  <si>
    <t>Mantenimiento Preventivo Jardines verticales</t>
  </si>
  <si>
    <t>Mantenimiento de los jardines verticales ubicados en las sedes judiciales de Paloquemao, 50 m2 , incluye: Limpieza de plantas, deshierbe, Poda, Fertilización, Insecticida orgánico (de ser necesario), Cambio de sustrato y de líneas  de riego. Revisión y reemplazo de plantas.
Mantenimiento  del sistema de riego (calibración, monitoreo, limpieza de canales). Incluye suministro y transporte de todos los equipos y materiales necesarios para su ejecución. Incluye monitoreo y verificación de automatización de los jardines verticales mediante aplicacion movil y/o web</t>
  </si>
  <si>
    <t>Mantenimiento de los jardines verticales ubicados en las sedes judiciales de Tribunales 61 m2, incluye: Limpieza de plantas, deshierbe, Poda, Fertilización, Insecticida orgánico (de ser necesario), Cambio de sustrato y de líneas  de riego. Revisión y reemplazo de plantas.
Mantenimiento  del sistema de riego (calibración, monitoreo, limpieza de canales). Incluye suministro y transporte de todos los equipos y materiales necesarios para su ejecución. Incluye monitoreo y verificación de automatización de los jardines verticales mediante aplicacion movil y/o web"</t>
  </si>
  <si>
    <t>Plan basico pospago para sistema de automatizacion de riego</t>
  </si>
  <si>
    <t>Motobombas: Básico: consiste en la Limpieza de partes, revisión y chequeo de tableros eléctricos, revisión y chequeo de soportes, tornillería, limpieza de contactos y conexiones eléctricas. Bimestral: Chequeo de motores, rodamientos, partes mecánicas, revisión de cheques, uniones universales y presurizado de hidroflo</t>
  </si>
  <si>
    <r>
      <t>Con base en el anterior análisis, la Entidad estima el Presupuesto Oficial en la suma de</t>
    </r>
    <r>
      <rPr>
        <b/>
        <sz val="11"/>
        <color rgb="FF000000"/>
        <rFont val="Arial"/>
      </rPr>
      <t xml:space="preserve"> CIENTO CUARENTA Y SEIS MILLONES QUINIENTOS SETENTA Y CINCO MIL DOSCIENTOS SETENTA Y CINCO PESO ($ 146.575.275,00)</t>
    </r>
    <r>
      <rPr>
        <sz val="11"/>
        <color rgb="FF000000"/>
        <rFont val="Arial"/>
      </rPr>
      <t xml:space="preserve"> incluidos todos los impuestos, gastos, deducciones y costos directos e indirectos que conlleven la celebración y ejecución del contrato.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</si>
</sst>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-&quot;$&quot;\ * #,##0.00_-;\-&quot;$&quot;\ * #,##0.00_-;_-&quot;$&quot;\ * &quot;-&quot;??_-;_-@_-"/>
    <numFmt numFmtId="165" formatCode="_-[$$-240A]\ * #,##0_-;\-[$$-240A]\ * #,##0_-;_-[$$-240A]\ * &quot;-&quot;??_-;_-@_-"/>
    <numFmt numFmtId="166" formatCode="_ [$$-240A]\ * #,##0_ ;_ [$$-240A]\ * \-#,##0_ ;_ [$$-240A]\ * &quot;-&quot;??_ ;_ @_ "/>
    <numFmt numFmtId="167" formatCode="_-&quot;$&quot;\ * #,##0_-;\-&quot;$&quot;\ * #,##0_-;_-&quot;$&quot;\ * &quot;-&quot;??_-;_-@_-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color indexed="10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b/>
      <sz val="9"/>
      <color rgb="FFFF0000"/>
      <name val="Arial"/>
      <family val="2"/>
    </font>
    <font>
      <sz val="11"/>
      <color theme="1"/>
      <name val="Calibri"/>
      <family val="2"/>
      <scheme val="minor"/>
    </font>
    <font>
      <i/>
      <u/>
      <sz val="1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name val="Arial"/>
      <family val="2"/>
    </font>
    <font>
      <sz val="8"/>
      <color rgb="FF000000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11"/>
      <color rgb="FF000000"/>
      <name val="Arial"/>
    </font>
    <font>
      <b/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BFBFB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164" fontId="10" fillId="0" borderId="0" applyFont="0" applyFill="0" applyBorder="0" applyAlignment="0" applyProtection="0"/>
  </cellStyleXfs>
  <cellXfs count="233">
    <xf numFmtId="0" fontId="0" fillId="0" borderId="0" xfId="0"/>
    <xf numFmtId="0" fontId="1" fillId="2" borderId="1" xfId="0" applyFont="1" applyFill="1" applyBorder="1" applyAlignment="1">
      <alignment wrapText="1"/>
    </xf>
    <xf numFmtId="0" fontId="2" fillId="2" borderId="2" xfId="1" applyFont="1" applyFill="1" applyBorder="1" applyAlignment="1">
      <alignment vertical="center" wrapText="1"/>
    </xf>
    <xf numFmtId="0" fontId="1" fillId="3" borderId="35" xfId="0" applyFont="1" applyFill="1" applyBorder="1" applyAlignment="1">
      <alignment wrapText="1"/>
    </xf>
    <xf numFmtId="0" fontId="1" fillId="3" borderId="0" xfId="0" applyFont="1" applyFill="1" applyAlignment="1">
      <alignment wrapText="1"/>
    </xf>
    <xf numFmtId="0" fontId="1" fillId="3" borderId="36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21" xfId="0" applyFont="1" applyFill="1" applyBorder="1" applyAlignment="1">
      <alignment wrapText="1"/>
    </xf>
    <xf numFmtId="0" fontId="3" fillId="2" borderId="35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9" fillId="2" borderId="35" xfId="0" applyFont="1" applyFill="1" applyBorder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9" fillId="2" borderId="36" xfId="0" applyFont="1" applyFill="1" applyBorder="1" applyAlignment="1">
      <alignment vertical="center" wrapText="1"/>
    </xf>
    <xf numFmtId="164" fontId="0" fillId="0" borderId="0" xfId="2" applyFont="1"/>
    <xf numFmtId="0" fontId="2" fillId="2" borderId="0" xfId="0" applyFont="1" applyFill="1" applyAlignment="1">
      <alignment vertical="center" wrapText="1"/>
    </xf>
    <xf numFmtId="0" fontId="8" fillId="4" borderId="4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43" xfId="0" applyFont="1" applyFill="1" applyBorder="1" applyAlignment="1">
      <alignment horizontal="center" vertical="center" wrapText="1"/>
    </xf>
    <xf numFmtId="0" fontId="12" fillId="4" borderId="32" xfId="0" applyFont="1" applyFill="1" applyBorder="1" applyAlignment="1">
      <alignment horizontal="center" vertical="center" wrapText="1"/>
    </xf>
    <xf numFmtId="0" fontId="14" fillId="4" borderId="54" xfId="0" applyFont="1" applyFill="1" applyBorder="1" applyAlignment="1">
      <alignment horizontal="center" wrapText="1"/>
    </xf>
    <xf numFmtId="0" fontId="12" fillId="4" borderId="54" xfId="0" applyFont="1" applyFill="1" applyBorder="1" applyAlignment="1">
      <alignment horizontal="center" vertical="center" wrapText="1"/>
    </xf>
    <xf numFmtId="0" fontId="16" fillId="4" borderId="4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 wrapText="1"/>
    </xf>
    <xf numFmtId="0" fontId="12" fillId="5" borderId="24" xfId="0" applyFont="1" applyFill="1" applyBorder="1" applyAlignment="1">
      <alignment horizontal="center" vertical="center" wrapText="1"/>
    </xf>
    <xf numFmtId="0" fontId="7" fillId="5" borderId="24" xfId="0" applyFont="1" applyFill="1" applyBorder="1" applyAlignment="1">
      <alignment horizontal="center" vertical="center" wrapText="1"/>
    </xf>
    <xf numFmtId="0" fontId="7" fillId="5" borderId="23" xfId="0" applyFont="1" applyFill="1" applyBorder="1" applyAlignment="1">
      <alignment horizontal="center" vertical="center" wrapText="1"/>
    </xf>
    <xf numFmtId="0" fontId="12" fillId="5" borderId="47" xfId="0" applyFont="1" applyFill="1" applyBorder="1" applyAlignment="1">
      <alignment horizontal="center" vertical="center" wrapText="1"/>
    </xf>
    <xf numFmtId="0" fontId="7" fillId="5" borderId="47" xfId="0" applyFont="1" applyFill="1" applyBorder="1" applyAlignment="1">
      <alignment horizontal="center" vertical="center" wrapText="1"/>
    </xf>
    <xf numFmtId="0" fontId="7" fillId="5" borderId="30" xfId="0" applyFont="1" applyFill="1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 wrapText="1"/>
    </xf>
    <xf numFmtId="0" fontId="12" fillId="5" borderId="48" xfId="0" applyFont="1" applyFill="1" applyBorder="1" applyAlignment="1">
      <alignment horizontal="center" vertical="center" wrapText="1"/>
    </xf>
    <xf numFmtId="0" fontId="7" fillId="5" borderId="48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7" fillId="5" borderId="53" xfId="0" applyFont="1" applyFill="1" applyBorder="1" applyAlignment="1">
      <alignment horizontal="center" vertical="center" wrapText="1"/>
    </xf>
    <xf numFmtId="0" fontId="12" fillId="5" borderId="32" xfId="0" applyFont="1" applyFill="1" applyBorder="1" applyAlignment="1">
      <alignment horizontal="center" vertical="center" wrapText="1"/>
    </xf>
    <xf numFmtId="0" fontId="7" fillId="5" borderId="27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52" xfId="0" applyFont="1" applyFill="1" applyBorder="1" applyAlignment="1">
      <alignment horizontal="center" vertical="center" wrapText="1"/>
    </xf>
    <xf numFmtId="166" fontId="7" fillId="5" borderId="5" xfId="0" applyNumberFormat="1" applyFont="1" applyFill="1" applyBorder="1" applyAlignment="1">
      <alignment vertical="center" wrapText="1"/>
    </xf>
    <xf numFmtId="166" fontId="14" fillId="5" borderId="33" xfId="0" applyNumberFormat="1" applyFont="1" applyFill="1" applyBorder="1" applyAlignment="1">
      <alignment horizontal="center" vertical="center" wrapText="1"/>
    </xf>
    <xf numFmtId="166" fontId="14" fillId="5" borderId="29" xfId="0" applyNumberFormat="1" applyFont="1" applyFill="1" applyBorder="1" applyAlignment="1">
      <alignment horizontal="center" vertical="center" wrapText="1"/>
    </xf>
    <xf numFmtId="9" fontId="14" fillId="4" borderId="36" xfId="0" applyNumberFormat="1" applyFont="1" applyFill="1" applyBorder="1" applyAlignment="1">
      <alignment horizontal="right" vertical="center" wrapText="1"/>
    </xf>
    <xf numFmtId="0" fontId="7" fillId="5" borderId="54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166" fontId="7" fillId="5" borderId="26" xfId="0" applyNumberFormat="1" applyFont="1" applyFill="1" applyBorder="1" applyAlignment="1">
      <alignment vertical="center" wrapText="1"/>
    </xf>
    <xf numFmtId="166" fontId="7" fillId="5" borderId="57" xfId="0" applyNumberFormat="1" applyFont="1" applyFill="1" applyBorder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167" fontId="23" fillId="2" borderId="0" xfId="0" applyNumberFormat="1" applyFont="1" applyFill="1"/>
    <xf numFmtId="167" fontId="19" fillId="2" borderId="0" xfId="0" applyNumberFormat="1" applyFont="1" applyFill="1"/>
    <xf numFmtId="0" fontId="13" fillId="3" borderId="0" xfId="0" applyFont="1" applyFill="1" applyAlignment="1">
      <alignment vertical="top" wrapText="1"/>
    </xf>
    <xf numFmtId="0" fontId="12" fillId="5" borderId="53" xfId="0" applyFont="1" applyFill="1" applyBorder="1" applyAlignment="1">
      <alignment horizontal="center" vertical="center" wrapText="1"/>
    </xf>
    <xf numFmtId="0" fontId="12" fillId="5" borderId="54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0" fontId="15" fillId="5" borderId="24" xfId="0" applyFont="1" applyFill="1" applyBorder="1" applyAlignment="1">
      <alignment horizontal="center" vertical="center" wrapText="1"/>
    </xf>
    <xf numFmtId="164" fontId="18" fillId="5" borderId="32" xfId="2" applyFont="1" applyFill="1" applyBorder="1" applyAlignment="1">
      <alignment horizontal="center" vertical="center" wrapText="1"/>
    </xf>
    <xf numFmtId="164" fontId="15" fillId="5" borderId="24" xfId="2" applyFont="1" applyFill="1" applyBorder="1" applyAlignment="1">
      <alignment horizontal="center" vertical="center" wrapText="1"/>
    </xf>
    <xf numFmtId="167" fontId="15" fillId="5" borderId="24" xfId="2" applyNumberFormat="1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 wrapText="1"/>
    </xf>
    <xf numFmtId="164" fontId="15" fillId="5" borderId="47" xfId="2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164" fontId="18" fillId="5" borderId="53" xfId="2" applyFont="1" applyFill="1" applyBorder="1" applyAlignment="1">
      <alignment horizontal="center" vertical="center" wrapText="1"/>
    </xf>
    <xf numFmtId="164" fontId="15" fillId="5" borderId="48" xfId="2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164" fontId="18" fillId="5" borderId="24" xfId="2" applyFont="1" applyFill="1" applyBorder="1" applyAlignment="1">
      <alignment horizontal="center" vertical="center" wrapText="1"/>
    </xf>
    <xf numFmtId="167" fontId="15" fillId="5" borderId="2" xfId="2" applyNumberFormat="1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167" fontId="15" fillId="5" borderId="12" xfId="2" applyNumberFormat="1" applyFont="1" applyFill="1" applyBorder="1" applyAlignment="1">
      <alignment horizontal="center" vertical="center" wrapText="1"/>
    </xf>
    <xf numFmtId="164" fontId="18" fillId="5" borderId="45" xfId="2" applyFont="1" applyFill="1" applyBorder="1" applyAlignment="1">
      <alignment horizontal="center" vertical="center" wrapText="1"/>
    </xf>
    <xf numFmtId="167" fontId="15" fillId="5" borderId="4" xfId="2" applyNumberFormat="1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165" fontId="7" fillId="5" borderId="26" xfId="0" applyNumberFormat="1" applyFont="1" applyFill="1" applyBorder="1" applyAlignment="1">
      <alignment horizontal="center" vertical="center" wrapText="1"/>
    </xf>
    <xf numFmtId="165" fontId="7" fillId="5" borderId="57" xfId="0" applyNumberFormat="1" applyFont="1" applyFill="1" applyBorder="1" applyAlignment="1">
      <alignment horizontal="center" vertical="center" wrapText="1"/>
    </xf>
    <xf numFmtId="165" fontId="7" fillId="5" borderId="14" xfId="0" applyNumberFormat="1" applyFont="1" applyFill="1" applyBorder="1" applyAlignment="1">
      <alignment horizontal="center" vertical="center" wrapText="1"/>
    </xf>
    <xf numFmtId="165" fontId="7" fillId="5" borderId="17" xfId="0" applyNumberFormat="1" applyFont="1" applyFill="1" applyBorder="1" applyAlignment="1">
      <alignment horizontal="center" vertical="center" wrapText="1"/>
    </xf>
    <xf numFmtId="165" fontId="7" fillId="5" borderId="33" xfId="0" applyNumberFormat="1" applyFont="1" applyFill="1" applyBorder="1" applyAlignment="1">
      <alignment horizontal="center" vertical="center" wrapText="1"/>
    </xf>
    <xf numFmtId="165" fontId="7" fillId="5" borderId="29" xfId="0" applyNumberFormat="1" applyFont="1" applyFill="1" applyBorder="1" applyAlignment="1">
      <alignment horizontal="center" vertical="center" wrapText="1"/>
    </xf>
    <xf numFmtId="165" fontId="7" fillId="5" borderId="38" xfId="0" applyNumberFormat="1" applyFont="1" applyFill="1" applyBorder="1" applyAlignment="1">
      <alignment horizontal="center" vertical="center" wrapText="1"/>
    </xf>
    <xf numFmtId="165" fontId="7" fillId="5" borderId="40" xfId="0" applyNumberFormat="1" applyFont="1" applyFill="1" applyBorder="1" applyAlignment="1">
      <alignment horizontal="center" vertical="center" wrapText="1"/>
    </xf>
    <xf numFmtId="166" fontId="7" fillId="5" borderId="14" xfId="0" applyNumberFormat="1" applyFont="1" applyFill="1" applyBorder="1" applyAlignment="1">
      <alignment vertical="center" wrapText="1"/>
    </xf>
    <xf numFmtId="166" fontId="7" fillId="5" borderId="17" xfId="0" applyNumberFormat="1" applyFont="1" applyFill="1" applyBorder="1" applyAlignment="1">
      <alignment vertical="center" wrapText="1"/>
    </xf>
    <xf numFmtId="166" fontId="7" fillId="5" borderId="58" xfId="0" applyNumberFormat="1" applyFont="1" applyFill="1" applyBorder="1" applyAlignment="1">
      <alignment horizontal="center" vertical="center" wrapText="1"/>
    </xf>
    <xf numFmtId="166" fontId="7" fillId="5" borderId="59" xfId="0" applyNumberFormat="1" applyFont="1" applyFill="1" applyBorder="1" applyAlignment="1">
      <alignment horizontal="center" vertical="center" wrapText="1"/>
    </xf>
    <xf numFmtId="166" fontId="7" fillId="5" borderId="14" xfId="0" applyNumberFormat="1" applyFont="1" applyFill="1" applyBorder="1" applyAlignment="1">
      <alignment horizontal="center" vertical="center" wrapText="1"/>
    </xf>
    <xf numFmtId="166" fontId="7" fillId="5" borderId="17" xfId="0" applyNumberFormat="1" applyFont="1" applyFill="1" applyBorder="1" applyAlignment="1">
      <alignment horizontal="center" vertical="center" wrapText="1"/>
    </xf>
    <xf numFmtId="167" fontId="23" fillId="5" borderId="24" xfId="2" applyNumberFormat="1" applyFont="1" applyFill="1" applyBorder="1" applyAlignment="1">
      <alignment horizontal="center" vertical="center"/>
    </xf>
    <xf numFmtId="167" fontId="15" fillId="5" borderId="47" xfId="2" applyNumberFormat="1" applyFont="1" applyFill="1" applyBorder="1" applyAlignment="1">
      <alignment horizontal="center" vertical="center" wrapText="1"/>
    </xf>
    <xf numFmtId="167" fontId="23" fillId="5" borderId="47" xfId="2" applyNumberFormat="1" applyFont="1" applyFill="1" applyBorder="1" applyAlignment="1">
      <alignment horizontal="center" vertical="center"/>
    </xf>
    <xf numFmtId="167" fontId="15" fillId="5" borderId="27" xfId="2" applyNumberFormat="1" applyFont="1" applyFill="1" applyBorder="1" applyAlignment="1">
      <alignment horizontal="center" vertical="center" wrapText="1"/>
    </xf>
    <xf numFmtId="167" fontId="23" fillId="5" borderId="27" xfId="2" applyNumberFormat="1" applyFont="1" applyFill="1" applyBorder="1" applyAlignment="1">
      <alignment horizontal="center" vertical="center"/>
    </xf>
    <xf numFmtId="165" fontId="7" fillId="5" borderId="50" xfId="0" applyNumberFormat="1" applyFont="1" applyFill="1" applyBorder="1" applyAlignment="1">
      <alignment horizontal="center" vertical="center" wrapText="1"/>
    </xf>
    <xf numFmtId="165" fontId="7" fillId="5" borderId="21" xfId="0" applyNumberFormat="1" applyFont="1" applyFill="1" applyBorder="1" applyAlignment="1">
      <alignment horizontal="center" vertical="center" wrapText="1"/>
    </xf>
    <xf numFmtId="167" fontId="23" fillId="5" borderId="0" xfId="2" applyNumberFormat="1" applyFont="1" applyFill="1" applyBorder="1" applyAlignment="1">
      <alignment horizontal="center" vertical="center"/>
    </xf>
    <xf numFmtId="165" fontId="7" fillId="5" borderId="49" xfId="0" applyNumberFormat="1" applyFont="1" applyFill="1" applyBorder="1" applyAlignment="1">
      <alignment horizontal="center" vertical="center" wrapText="1"/>
    </xf>
    <xf numFmtId="165" fontId="7" fillId="5" borderId="60" xfId="0" applyNumberFormat="1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vertical="center" wrapText="1"/>
    </xf>
    <xf numFmtId="0" fontId="21" fillId="4" borderId="50" xfId="0" applyFont="1" applyFill="1" applyBorder="1" applyAlignment="1">
      <alignment vertical="center" wrapText="1"/>
    </xf>
    <xf numFmtId="0" fontId="21" fillId="4" borderId="51" xfId="0" applyFont="1" applyFill="1" applyBorder="1" applyAlignment="1">
      <alignment vertical="center" wrapText="1"/>
    </xf>
    <xf numFmtId="164" fontId="15" fillId="5" borderId="27" xfId="2" applyFont="1" applyFill="1" applyBorder="1" applyAlignment="1">
      <alignment horizontal="center" vertical="center" wrapText="1"/>
    </xf>
    <xf numFmtId="0" fontId="8" fillId="4" borderId="5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2" fillId="2" borderId="0" xfId="0" applyFont="1" applyFill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8" fillId="4" borderId="49" xfId="0" applyFont="1" applyFill="1" applyBorder="1" applyAlignment="1">
      <alignment vertical="center" wrapText="1"/>
    </xf>
    <xf numFmtId="0" fontId="8" fillId="4" borderId="50" xfId="0" applyFont="1" applyFill="1" applyBorder="1" applyAlignment="1">
      <alignment vertical="center" wrapText="1"/>
    </xf>
    <xf numFmtId="0" fontId="8" fillId="4" borderId="51" xfId="0" applyFont="1" applyFill="1" applyBorder="1" applyAlignment="1">
      <alignment vertical="center" wrapText="1"/>
    </xf>
    <xf numFmtId="0" fontId="7" fillId="4" borderId="49" xfId="0" applyFont="1" applyFill="1" applyBorder="1" applyAlignment="1">
      <alignment vertical="center" wrapText="1"/>
    </xf>
    <xf numFmtId="0" fontId="7" fillId="4" borderId="50" xfId="0" applyFont="1" applyFill="1" applyBorder="1" applyAlignment="1">
      <alignment vertical="center" wrapText="1"/>
    </xf>
    <xf numFmtId="0" fontId="7" fillId="4" borderId="51" xfId="0" applyFont="1" applyFill="1" applyBorder="1" applyAlignment="1">
      <alignment vertical="center" wrapText="1"/>
    </xf>
    <xf numFmtId="0" fontId="16" fillId="4" borderId="53" xfId="0" applyFont="1" applyFill="1" applyBorder="1" applyAlignment="1">
      <alignment horizontal="center" vertical="center"/>
    </xf>
    <xf numFmtId="0" fontId="16" fillId="4" borderId="45" xfId="0" applyFont="1" applyFill="1" applyBorder="1" applyAlignment="1">
      <alignment horizontal="center" vertical="center"/>
    </xf>
    <xf numFmtId="0" fontId="14" fillId="4" borderId="14" xfId="0" applyFont="1" applyFill="1" applyBorder="1" applyAlignment="1">
      <alignment horizontal="right" vertical="center" wrapText="1"/>
    </xf>
    <xf numFmtId="0" fontId="14" fillId="4" borderId="16" xfId="0" applyFont="1" applyFill="1" applyBorder="1" applyAlignment="1">
      <alignment horizontal="right" vertical="center" wrapText="1"/>
    </xf>
    <xf numFmtId="0" fontId="14" fillId="4" borderId="17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55" xfId="0" applyFont="1" applyFill="1" applyBorder="1" applyAlignment="1">
      <alignment horizontal="left" vertical="center" wrapText="1"/>
    </xf>
    <xf numFmtId="0" fontId="8" fillId="4" borderId="52" xfId="0" applyFont="1" applyFill="1" applyBorder="1" applyAlignment="1">
      <alignment horizontal="center" vertical="center" wrapText="1"/>
    </xf>
    <xf numFmtId="0" fontId="8" fillId="4" borderId="45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56" xfId="0" applyFont="1" applyFill="1" applyBorder="1" applyAlignment="1">
      <alignment horizontal="center" vertical="center" wrapText="1"/>
    </xf>
    <xf numFmtId="0" fontId="7" fillId="5" borderId="54" xfId="0" applyFont="1" applyFill="1" applyBorder="1" applyAlignment="1">
      <alignment horizontal="left" vertical="center" wrapText="1"/>
    </xf>
    <xf numFmtId="0" fontId="2" fillId="2" borderId="16" xfId="1" applyFont="1" applyFill="1" applyBorder="1" applyAlignment="1">
      <alignment horizontal="center" vertical="center" wrapText="1"/>
    </xf>
    <xf numFmtId="0" fontId="2" fillId="4" borderId="38" xfId="0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4" borderId="40" xfId="0" applyFont="1" applyFill="1" applyBorder="1" applyAlignment="1">
      <alignment horizontal="center" vertical="center" wrapText="1"/>
    </xf>
    <xf numFmtId="0" fontId="24" fillId="5" borderId="23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>
      <alignment horizontal="left" vertical="center" wrapText="1"/>
    </xf>
    <xf numFmtId="0" fontId="15" fillId="5" borderId="25" xfId="0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1" xfId="1" applyFont="1" applyFill="1" applyBorder="1" applyAlignment="1">
      <alignment horizontal="center" vertical="center" wrapText="1"/>
    </xf>
    <xf numFmtId="0" fontId="2" fillId="2" borderId="22" xfId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justify" vertical="center" wrapText="1"/>
    </xf>
    <xf numFmtId="0" fontId="3" fillId="3" borderId="6" xfId="0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justify" vertical="center" wrapText="1"/>
    </xf>
    <xf numFmtId="0" fontId="3" fillId="3" borderId="8" xfId="0" applyFont="1" applyFill="1" applyBorder="1" applyAlignment="1">
      <alignment horizontal="justify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justify" vertical="top" wrapText="1"/>
    </xf>
    <xf numFmtId="0" fontId="2" fillId="3" borderId="12" xfId="0" applyFont="1" applyFill="1" applyBorder="1" applyAlignment="1">
      <alignment horizontal="justify" vertical="top" wrapText="1"/>
    </xf>
    <xf numFmtId="0" fontId="2" fillId="3" borderId="13" xfId="0" applyFont="1" applyFill="1" applyBorder="1" applyAlignment="1">
      <alignment horizontal="justify" vertical="top" wrapText="1"/>
    </xf>
    <xf numFmtId="0" fontId="2" fillId="3" borderId="3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55" xfId="0" applyFont="1" applyFill="1" applyBorder="1" applyAlignment="1">
      <alignment horizontal="justify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top" wrapText="1"/>
    </xf>
    <xf numFmtId="0" fontId="13" fillId="3" borderId="50" xfId="0" applyFont="1" applyFill="1" applyBorder="1" applyAlignment="1">
      <alignment horizontal="center" vertical="top" wrapText="1"/>
    </xf>
    <xf numFmtId="0" fontId="13" fillId="3" borderId="51" xfId="0" applyFont="1" applyFill="1" applyBorder="1" applyAlignment="1">
      <alignment horizontal="center" vertical="top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5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3" fillId="2" borderId="13" xfId="0" applyFont="1" applyFill="1" applyBorder="1" applyAlignment="1">
      <alignment horizontal="left" vertical="center" wrapText="1"/>
    </xf>
    <xf numFmtId="0" fontId="8" fillId="4" borderId="35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vertical="center" wrapText="1"/>
    </xf>
    <xf numFmtId="0" fontId="15" fillId="5" borderId="15" xfId="0" applyFont="1" applyFill="1" applyBorder="1" applyAlignment="1">
      <alignment vertical="center" wrapText="1"/>
    </xf>
    <xf numFmtId="0" fontId="14" fillId="4" borderId="33" xfId="0" applyFont="1" applyFill="1" applyBorder="1" applyAlignment="1">
      <alignment horizontal="right" vertical="center" wrapText="1"/>
    </xf>
    <xf numFmtId="0" fontId="14" fillId="4" borderId="37" xfId="0" applyFont="1" applyFill="1" applyBorder="1" applyAlignment="1">
      <alignment horizontal="right" vertical="center" wrapText="1"/>
    </xf>
    <xf numFmtId="0" fontId="14" fillId="4" borderId="29" xfId="0" applyFont="1" applyFill="1" applyBorder="1" applyAlignment="1">
      <alignment horizontal="right" vertical="center" wrapText="1"/>
    </xf>
    <xf numFmtId="0" fontId="8" fillId="2" borderId="0" xfId="0" applyFont="1" applyFill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22" fillId="4" borderId="24" xfId="0" applyFont="1" applyFill="1" applyBorder="1" applyAlignment="1">
      <alignment horizontal="center" vertical="center" wrapText="1"/>
    </xf>
    <xf numFmtId="0" fontId="22" fillId="4" borderId="27" xfId="0" applyFont="1" applyFill="1" applyBorder="1" applyAlignment="1">
      <alignment horizontal="center" vertical="center" wrapText="1"/>
    </xf>
    <xf numFmtId="0" fontId="16" fillId="4" borderId="49" xfId="0" applyFont="1" applyFill="1" applyBorder="1" applyAlignment="1">
      <alignment horizontal="center" vertical="center"/>
    </xf>
    <xf numFmtId="0" fontId="16" fillId="4" borderId="51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 wrapText="1"/>
    </xf>
    <xf numFmtId="0" fontId="16" fillId="4" borderId="53" xfId="0" applyFont="1" applyFill="1" applyBorder="1" applyAlignment="1">
      <alignment horizontal="center" vertical="center" wrapText="1"/>
    </xf>
    <xf numFmtId="0" fontId="16" fillId="4" borderId="45" xfId="0" applyFont="1" applyFill="1" applyBorder="1" applyAlignment="1">
      <alignment horizontal="center" vertical="center" wrapText="1"/>
    </xf>
    <xf numFmtId="0" fontId="17" fillId="4" borderId="53" xfId="0" applyFont="1" applyFill="1" applyBorder="1" applyAlignment="1">
      <alignment horizontal="center" vertical="center" wrapText="1"/>
    </xf>
    <xf numFmtId="0" fontId="17" fillId="4" borderId="45" xfId="0" applyFont="1" applyFill="1" applyBorder="1" applyAlignment="1">
      <alignment horizontal="center" vertical="center" wrapText="1"/>
    </xf>
    <xf numFmtId="0" fontId="16" fillId="4" borderId="35" xfId="0" applyFont="1" applyFill="1" applyBorder="1" applyAlignment="1">
      <alignment horizontal="center" vertical="center"/>
    </xf>
    <xf numFmtId="0" fontId="16" fillId="4" borderId="36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vertical="center" wrapText="1"/>
    </xf>
    <xf numFmtId="0" fontId="15" fillId="5" borderId="19" xfId="0" applyFont="1" applyFill="1" applyBorder="1" applyAlignment="1">
      <alignment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1" xfId="0" applyFont="1" applyFill="1" applyBorder="1" applyAlignment="1">
      <alignment horizontal="center" vertical="center" wrapText="1"/>
    </xf>
    <xf numFmtId="0" fontId="15" fillId="5" borderId="23" xfId="0" applyFont="1" applyFill="1" applyBorder="1" applyAlignment="1">
      <alignment vertical="center" wrapText="1"/>
    </xf>
    <xf numFmtId="0" fontId="15" fillId="5" borderId="25" xfId="0" applyFont="1" applyFill="1" applyBorder="1" applyAlignment="1">
      <alignment vertical="center" wrapText="1"/>
    </xf>
    <xf numFmtId="0" fontId="7" fillId="5" borderId="23" xfId="0" applyFont="1" applyFill="1" applyBorder="1" applyAlignment="1">
      <alignment horizontal="left" vertical="center" wrapText="1"/>
    </xf>
    <xf numFmtId="0" fontId="7" fillId="5" borderId="56" xfId="0" applyFont="1" applyFill="1" applyBorder="1" applyAlignment="1">
      <alignment horizontal="left"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7" fillId="5" borderId="13" xfId="0" applyFont="1" applyFill="1" applyBorder="1" applyAlignment="1">
      <alignment horizontal="left" vertical="center" wrapText="1"/>
    </xf>
    <xf numFmtId="0" fontId="7" fillId="5" borderId="19" xfId="0" applyFont="1" applyFill="1" applyBorder="1" applyAlignment="1">
      <alignment horizontal="left" vertical="center" wrapText="1"/>
    </xf>
    <xf numFmtId="0" fontId="7" fillId="5" borderId="42" xfId="0" applyFont="1" applyFill="1" applyBorder="1" applyAlignment="1">
      <alignment horizontal="left" vertical="center" wrapText="1"/>
    </xf>
    <xf numFmtId="0" fontId="7" fillId="5" borderId="44" xfId="0" applyFont="1" applyFill="1" applyBorder="1" applyAlignment="1">
      <alignment horizontal="left" vertical="center" wrapText="1"/>
    </xf>
    <xf numFmtId="0" fontId="7" fillId="5" borderId="0" xfId="0" applyFont="1" applyFill="1" applyAlignment="1">
      <alignment horizontal="left" vertical="center" wrapText="1"/>
    </xf>
    <xf numFmtId="0" fontId="14" fillId="4" borderId="49" xfId="0" applyFont="1" applyFill="1" applyBorder="1" applyAlignment="1">
      <alignment horizontal="center" vertical="center" wrapText="1"/>
    </xf>
    <xf numFmtId="0" fontId="14" fillId="4" borderId="51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vertical="center" wrapText="1"/>
    </xf>
    <xf numFmtId="0" fontId="15" fillId="5" borderId="31" xfId="0" applyFont="1" applyFill="1" applyBorder="1" applyAlignment="1">
      <alignment vertical="center" wrapText="1"/>
    </xf>
    <xf numFmtId="0" fontId="15" fillId="5" borderId="12" xfId="0" applyFont="1" applyFill="1" applyBorder="1" applyAlignment="1">
      <alignment vertical="center" wrapText="1"/>
    </xf>
    <xf numFmtId="0" fontId="2" fillId="4" borderId="49" xfId="0" applyFont="1" applyFill="1" applyBorder="1" applyAlignment="1">
      <alignment horizontal="center" vertical="center" wrapText="1"/>
    </xf>
    <xf numFmtId="0" fontId="2" fillId="4" borderId="50" xfId="0" applyFont="1" applyFill="1" applyBorder="1" applyAlignment="1">
      <alignment horizontal="center" vertical="center" wrapText="1"/>
    </xf>
    <xf numFmtId="0" fontId="2" fillId="4" borderId="5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right" vertical="center" wrapText="1"/>
    </xf>
    <xf numFmtId="0" fontId="14" fillId="4" borderId="46" xfId="0" applyFont="1" applyFill="1" applyBorder="1" applyAlignment="1">
      <alignment horizontal="right" vertical="center" wrapText="1"/>
    </xf>
    <xf numFmtId="0" fontId="14" fillId="4" borderId="57" xfId="0" applyFont="1" applyFill="1" applyBorder="1" applyAlignment="1">
      <alignment horizontal="right" vertical="center" wrapText="1"/>
    </xf>
    <xf numFmtId="0" fontId="7" fillId="3" borderId="21" xfId="0" applyFont="1" applyFill="1" applyBorder="1" applyAlignment="1">
      <alignment horizontal="center" wrapText="1"/>
    </xf>
    <xf numFmtId="0" fontId="7" fillId="3" borderId="22" xfId="0" applyFont="1" applyFill="1" applyBorder="1" applyAlignment="1">
      <alignment horizontal="center" wrapText="1"/>
    </xf>
    <xf numFmtId="0" fontId="1" fillId="3" borderId="35" xfId="0" applyFont="1" applyFill="1" applyBorder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3" borderId="36" xfId="0" applyFont="1" applyFill="1" applyBorder="1" applyAlignment="1">
      <alignment horizontal="center" wrapText="1"/>
    </xf>
    <xf numFmtId="0" fontId="1" fillId="3" borderId="35" xfId="0" applyFont="1" applyFill="1" applyBorder="1" applyAlignment="1">
      <alignment horizontal="left" wrapText="1"/>
    </xf>
    <xf numFmtId="0" fontId="1" fillId="3" borderId="0" xfId="0" applyFont="1" applyFill="1" applyAlignment="1">
      <alignment horizontal="left" wrapText="1"/>
    </xf>
    <xf numFmtId="0" fontId="1" fillId="3" borderId="36" xfId="0" applyFont="1" applyFill="1" applyBorder="1" applyAlignment="1">
      <alignment horizontal="left" wrapText="1"/>
    </xf>
    <xf numFmtId="0" fontId="15" fillId="5" borderId="34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vertical="center" wrapText="1"/>
    </xf>
    <xf numFmtId="0" fontId="15" fillId="5" borderId="28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horizontal="center" wrapText="1"/>
    </xf>
    <xf numFmtId="0" fontId="6" fillId="3" borderId="0" xfId="0" applyFont="1" applyFill="1" applyAlignment="1">
      <alignment horizontal="center" wrapText="1"/>
    </xf>
    <xf numFmtId="0" fontId="6" fillId="3" borderId="36" xfId="0" applyFont="1" applyFill="1" applyBorder="1" applyAlignment="1">
      <alignment horizontal="center" wrapText="1"/>
    </xf>
  </cellXfs>
  <cellStyles count="3">
    <cellStyle name="Moneda" xfId="2" builtin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BFBFB"/>
      <color rgb="FFF2F2F2"/>
      <color rgb="FFECECEC"/>
      <color rgb="FF81DE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66675</xdr:rowOff>
    </xdr:from>
    <xdr:to>
      <xdr:col>2</xdr:col>
      <xdr:colOff>361188</xdr:colOff>
      <xdr:row>0</xdr:row>
      <xdr:rowOff>646557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66675"/>
          <a:ext cx="1847088" cy="560832"/>
        </a:xfrm>
        <a:prstGeom prst="rect">
          <a:avLst/>
        </a:prstGeom>
      </xdr:spPr>
    </xdr:pic>
    <xdr:clientData/>
  </xdr:twoCellAnchor>
  <xdr:twoCellAnchor editAs="oneCell">
    <xdr:from>
      <xdr:col>6</xdr:col>
      <xdr:colOff>238125</xdr:colOff>
      <xdr:row>52</xdr:row>
      <xdr:rowOff>142875</xdr:rowOff>
    </xdr:from>
    <xdr:to>
      <xdr:col>7</xdr:col>
      <xdr:colOff>462549</xdr:colOff>
      <xdr:row>53</xdr:row>
      <xdr:rowOff>19050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22631400"/>
          <a:ext cx="1376949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0"/>
  <sheetViews>
    <sheetView tabSelected="1" zoomScale="70" zoomScaleNormal="70" workbookViewId="0">
      <selection activeCell="M41" sqref="M41"/>
    </sheetView>
  </sheetViews>
  <sheetFormatPr baseColWidth="10" defaultColWidth="11.42578125" defaultRowHeight="15" x14ac:dyDescent="0.25"/>
  <cols>
    <col min="3" max="3" width="48.7109375" customWidth="1"/>
    <col min="5" max="5" width="11.5703125" customWidth="1"/>
    <col min="6" max="6" width="16.7109375" customWidth="1"/>
    <col min="7" max="12" width="17.28515625" customWidth="1"/>
    <col min="13" max="13" width="16.7109375" customWidth="1"/>
    <col min="14" max="14" width="18.5703125" customWidth="1"/>
  </cols>
  <sheetData>
    <row r="1" spans="1:16" ht="54" customHeight="1" x14ac:dyDescent="0.25">
      <c r="A1" s="1"/>
      <c r="B1" s="2"/>
      <c r="C1" s="2"/>
      <c r="D1" s="129" t="s">
        <v>0</v>
      </c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6" ht="15.75" thickBot="1" x14ac:dyDescent="0.3">
      <c r="A2" s="136" t="s">
        <v>1</v>
      </c>
      <c r="B2" s="137"/>
      <c r="C2" s="137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9"/>
    </row>
    <row r="3" spans="1:16" ht="81" customHeight="1" thickBot="1" x14ac:dyDescent="0.3">
      <c r="A3" s="140" t="s">
        <v>64</v>
      </c>
      <c r="B3" s="141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3"/>
    </row>
    <row r="4" spans="1:16" x14ac:dyDescent="0.25">
      <c r="A4" s="144" t="s">
        <v>2</v>
      </c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5"/>
      <c r="M4" s="145"/>
      <c r="N4" s="146"/>
    </row>
    <row r="5" spans="1:16" ht="195" customHeight="1" x14ac:dyDescent="0.25">
      <c r="A5" s="147" t="s">
        <v>67</v>
      </c>
      <c r="B5" s="148"/>
      <c r="C5" s="148"/>
      <c r="D5" s="148"/>
      <c r="E5" s="148"/>
      <c r="F5" s="148"/>
      <c r="G5" s="148"/>
      <c r="H5" s="148"/>
      <c r="I5" s="148"/>
      <c r="J5" s="148"/>
      <c r="K5" s="148"/>
      <c r="L5" s="148"/>
      <c r="M5" s="148"/>
      <c r="N5" s="149"/>
    </row>
    <row r="6" spans="1:16" ht="69.75" customHeight="1" thickBot="1" x14ac:dyDescent="0.3">
      <c r="A6" s="150" t="s">
        <v>3</v>
      </c>
      <c r="B6" s="151"/>
      <c r="C6" s="151"/>
      <c r="D6" s="151"/>
      <c r="E6" s="151"/>
      <c r="F6" s="151"/>
      <c r="G6" s="151"/>
      <c r="H6" s="151"/>
      <c r="I6" s="151"/>
      <c r="J6" s="151"/>
      <c r="K6" s="151"/>
      <c r="L6" s="151"/>
      <c r="M6" s="151"/>
      <c r="N6" s="152"/>
    </row>
    <row r="7" spans="1:16" ht="15" customHeight="1" x14ac:dyDescent="0.25">
      <c r="A7" s="162" t="s">
        <v>4</v>
      </c>
      <c r="B7" s="163"/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63"/>
      <c r="N7" s="164"/>
    </row>
    <row r="8" spans="1:16" ht="98.25" customHeight="1" x14ac:dyDescent="0.25">
      <c r="A8" s="165" t="s">
        <v>65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7"/>
    </row>
    <row r="9" spans="1:16" ht="59.25" customHeight="1" thickBot="1" x14ac:dyDescent="0.3">
      <c r="A9" s="117" t="s">
        <v>66</v>
      </c>
      <c r="B9" s="118"/>
      <c r="C9" s="118"/>
      <c r="D9" s="118"/>
      <c r="E9" s="118"/>
      <c r="F9" s="118"/>
      <c r="G9" s="118"/>
      <c r="H9" s="118"/>
      <c r="I9" s="118"/>
      <c r="J9" s="118"/>
      <c r="K9" s="118"/>
      <c r="L9" s="118"/>
      <c r="M9" s="118"/>
      <c r="N9" s="119"/>
    </row>
    <row r="10" spans="1:16" ht="15" customHeight="1" x14ac:dyDescent="0.25">
      <c r="A10" s="120" t="s">
        <v>5</v>
      </c>
      <c r="B10" s="122" t="s">
        <v>6</v>
      </c>
      <c r="C10" s="123"/>
      <c r="D10" s="120" t="s">
        <v>7</v>
      </c>
      <c r="E10" s="120" t="s">
        <v>8</v>
      </c>
      <c r="F10" s="120" t="s">
        <v>9</v>
      </c>
      <c r="G10" s="126" t="s">
        <v>10</v>
      </c>
      <c r="H10" s="127"/>
      <c r="I10" s="126" t="s">
        <v>11</v>
      </c>
      <c r="J10" s="127"/>
      <c r="K10" s="126" t="s">
        <v>12</v>
      </c>
      <c r="L10" s="127"/>
      <c r="M10" s="126" t="s">
        <v>13</v>
      </c>
      <c r="N10" s="127"/>
    </row>
    <row r="11" spans="1:16" ht="24.75" customHeight="1" thickBot="1" x14ac:dyDescent="0.3">
      <c r="A11" s="121"/>
      <c r="B11" s="124"/>
      <c r="C11" s="125"/>
      <c r="D11" s="121"/>
      <c r="E11" s="121"/>
      <c r="F11" s="121"/>
      <c r="G11" s="16" t="s">
        <v>14</v>
      </c>
      <c r="H11" s="17" t="s">
        <v>15</v>
      </c>
      <c r="I11" s="17" t="s">
        <v>14</v>
      </c>
      <c r="J11" s="17" t="s">
        <v>16</v>
      </c>
      <c r="K11" s="17" t="s">
        <v>14</v>
      </c>
      <c r="L11" s="17" t="s">
        <v>16</v>
      </c>
      <c r="M11" s="18" t="s">
        <v>17</v>
      </c>
      <c r="N11" s="18" t="s">
        <v>18</v>
      </c>
    </row>
    <row r="12" spans="1:16" ht="15.75" thickBot="1" x14ac:dyDescent="0.3">
      <c r="A12" s="20">
        <v>1</v>
      </c>
      <c r="B12" s="153" t="s">
        <v>68</v>
      </c>
      <c r="C12" s="154"/>
      <c r="D12" s="106"/>
      <c r="E12" s="107"/>
      <c r="F12" s="107"/>
      <c r="G12" s="107"/>
      <c r="H12" s="107"/>
      <c r="I12" s="107"/>
      <c r="J12" s="107"/>
      <c r="K12" s="107"/>
      <c r="L12" s="107"/>
      <c r="M12" s="107"/>
      <c r="N12" s="108"/>
    </row>
    <row r="13" spans="1:16" ht="109.5" customHeight="1" thickBot="1" x14ac:dyDescent="0.3">
      <c r="A13" s="24">
        <v>1.1000000000000001</v>
      </c>
      <c r="B13" s="195" t="s">
        <v>69</v>
      </c>
      <c r="C13" s="196"/>
      <c r="D13" s="25" t="s">
        <v>19</v>
      </c>
      <c r="E13" s="26">
        <v>50</v>
      </c>
      <c r="F13" s="25">
        <v>7</v>
      </c>
      <c r="G13" s="74">
        <v>75000</v>
      </c>
      <c r="H13" s="75">
        <f>+G13*E13*F13</f>
        <v>26250000</v>
      </c>
      <c r="I13" s="74">
        <v>93750</v>
      </c>
      <c r="J13" s="75">
        <f>+I13*E13*F13</f>
        <v>32812500</v>
      </c>
      <c r="K13" s="74">
        <v>112500</v>
      </c>
      <c r="L13" s="75">
        <f>+K13*E13*F13</f>
        <v>39375000</v>
      </c>
      <c r="M13" s="74">
        <f>AVERAGE(G13,I13,K13)</f>
        <v>93750</v>
      </c>
      <c r="N13" s="75">
        <f>+M13*F13*E13</f>
        <v>32812500</v>
      </c>
    </row>
    <row r="14" spans="1:16" ht="129.75" customHeight="1" x14ac:dyDescent="0.25">
      <c r="A14" s="27">
        <v>1.2</v>
      </c>
      <c r="B14" s="197" t="s">
        <v>70</v>
      </c>
      <c r="C14" s="198"/>
      <c r="D14" s="28" t="s">
        <v>19</v>
      </c>
      <c r="E14" s="29">
        <v>61</v>
      </c>
      <c r="F14" s="30">
        <v>7</v>
      </c>
      <c r="G14" s="76">
        <v>75000</v>
      </c>
      <c r="H14" s="77">
        <f>+G14*E14*F14</f>
        <v>32025000</v>
      </c>
      <c r="I14" s="76">
        <v>93750</v>
      </c>
      <c r="J14" s="77">
        <f>+I14*E14*F14</f>
        <v>40031250</v>
      </c>
      <c r="K14" s="76">
        <v>112500</v>
      </c>
      <c r="L14" s="77">
        <f t="shared" ref="L14:L16" si="0">+K14*E14*F14</f>
        <v>48037500</v>
      </c>
      <c r="M14" s="74">
        <f>AVERAGE(G14,I14,K14)</f>
        <v>93750</v>
      </c>
      <c r="N14" s="75">
        <f>+M14*F14*E14</f>
        <v>40031250</v>
      </c>
      <c r="P14" s="14"/>
    </row>
    <row r="15" spans="1:16" ht="46.5" customHeight="1" x14ac:dyDescent="0.25">
      <c r="A15" s="31">
        <v>1.3</v>
      </c>
      <c r="B15" s="199" t="s">
        <v>20</v>
      </c>
      <c r="C15" s="199"/>
      <c r="D15" s="32" t="s">
        <v>21</v>
      </c>
      <c r="E15" s="33">
        <v>12</v>
      </c>
      <c r="F15" s="34">
        <v>1</v>
      </c>
      <c r="G15" s="76">
        <v>520000</v>
      </c>
      <c r="H15" s="77">
        <f>+G15*E15*F15</f>
        <v>6240000</v>
      </c>
      <c r="I15" s="76">
        <v>650000</v>
      </c>
      <c r="J15" s="77">
        <f>+I15*E15*F15</f>
        <v>7800000</v>
      </c>
      <c r="K15" s="76">
        <v>780000</v>
      </c>
      <c r="L15" s="77">
        <f t="shared" si="0"/>
        <v>9360000</v>
      </c>
      <c r="M15" s="74">
        <f>AVERAGE(G15,I15,K15)</f>
        <v>650000</v>
      </c>
      <c r="N15" s="75">
        <f>+M15*F15*E15</f>
        <v>7800000</v>
      </c>
      <c r="P15" s="14"/>
    </row>
    <row r="16" spans="1:16" ht="33" customHeight="1" thickBot="1" x14ac:dyDescent="0.3">
      <c r="A16" s="35">
        <v>1.4</v>
      </c>
      <c r="B16" s="200" t="s">
        <v>71</v>
      </c>
      <c r="C16" s="201"/>
      <c r="D16" s="36" t="s">
        <v>21</v>
      </c>
      <c r="E16" s="37">
        <v>2</v>
      </c>
      <c r="F16" s="36">
        <v>7</v>
      </c>
      <c r="G16" s="78">
        <v>170000</v>
      </c>
      <c r="H16" s="79">
        <f>+G16*E16*F16</f>
        <v>2380000</v>
      </c>
      <c r="I16" s="78">
        <v>212500</v>
      </c>
      <c r="J16" s="79">
        <f>+I16*E16*F16</f>
        <v>2975000</v>
      </c>
      <c r="K16" s="78">
        <v>255000</v>
      </c>
      <c r="L16" s="79">
        <f t="shared" si="0"/>
        <v>3570000</v>
      </c>
      <c r="M16" s="74">
        <f>AVERAGE(G16,I16,K16)</f>
        <v>212500</v>
      </c>
      <c r="N16" s="75">
        <f>+M16*F16*E16</f>
        <v>2975000</v>
      </c>
      <c r="P16" s="14"/>
    </row>
    <row r="17" spans="1:14" ht="19.5" customHeight="1" thickBot="1" x14ac:dyDescent="0.3">
      <c r="A17" s="19">
        <v>2</v>
      </c>
      <c r="B17" s="203" t="s">
        <v>22</v>
      </c>
      <c r="C17" s="204"/>
      <c r="D17" s="109"/>
      <c r="E17" s="110"/>
      <c r="F17" s="110"/>
      <c r="G17" s="110"/>
      <c r="H17" s="110"/>
      <c r="I17" s="110"/>
      <c r="J17" s="110"/>
      <c r="K17" s="110"/>
      <c r="L17" s="110"/>
      <c r="M17" s="110"/>
      <c r="N17" s="111"/>
    </row>
    <row r="18" spans="1:14" ht="80.25" customHeight="1" thickBot="1" x14ac:dyDescent="0.3">
      <c r="A18" s="31">
        <v>2.1</v>
      </c>
      <c r="B18" s="202" t="s">
        <v>72</v>
      </c>
      <c r="C18" s="202"/>
      <c r="D18" s="43" t="s">
        <v>21</v>
      </c>
      <c r="E18" s="38">
        <v>2</v>
      </c>
      <c r="F18" s="33">
        <v>3</v>
      </c>
      <c r="G18" s="80">
        <v>790000</v>
      </c>
      <c r="H18" s="81">
        <f>+G18*E18*F18</f>
        <v>4740000</v>
      </c>
      <c r="I18" s="80">
        <v>987500</v>
      </c>
      <c r="J18" s="81">
        <f>+I18*E18*F18</f>
        <v>5925000</v>
      </c>
      <c r="K18" s="93">
        <v>1185000</v>
      </c>
      <c r="L18" s="81">
        <f>+K18*E18*F18</f>
        <v>7110000</v>
      </c>
      <c r="M18" s="74">
        <f>AVERAGE(G18,I18,K18)</f>
        <v>987500</v>
      </c>
      <c r="N18" s="75">
        <f>+M18*F18*E18</f>
        <v>5925000</v>
      </c>
    </row>
    <row r="19" spans="1:14" ht="18.75" customHeight="1" thickBot="1" x14ac:dyDescent="0.3">
      <c r="A19" s="21">
        <v>3</v>
      </c>
      <c r="B19" s="205" t="s">
        <v>23</v>
      </c>
      <c r="C19" s="206"/>
      <c r="D19" s="109"/>
      <c r="E19" s="110"/>
      <c r="F19" s="110"/>
      <c r="G19" s="110"/>
      <c r="H19" s="110"/>
      <c r="I19" s="110"/>
      <c r="J19" s="110"/>
      <c r="K19" s="110"/>
      <c r="L19" s="110"/>
      <c r="M19" s="110"/>
      <c r="N19" s="111"/>
    </row>
    <row r="20" spans="1:14" ht="20.25" customHeight="1" thickBot="1" x14ac:dyDescent="0.3">
      <c r="A20" s="51">
        <v>3.1</v>
      </c>
      <c r="B20" s="128" t="s">
        <v>24</v>
      </c>
      <c r="C20" s="128"/>
      <c r="D20" s="43" t="s">
        <v>21</v>
      </c>
      <c r="E20" s="43">
        <v>2</v>
      </c>
      <c r="F20" s="43">
        <v>2</v>
      </c>
      <c r="G20" s="80">
        <v>600000</v>
      </c>
      <c r="H20" s="75">
        <f>+G20*E20*F20</f>
        <v>2400000</v>
      </c>
      <c r="I20" s="80">
        <v>750000</v>
      </c>
      <c r="J20" s="81">
        <f>E20*F20*I20</f>
        <v>3000000</v>
      </c>
      <c r="K20" s="96">
        <v>900000</v>
      </c>
      <c r="L20" s="81">
        <f>E20*F20*K20</f>
        <v>3600000</v>
      </c>
      <c r="M20" s="74">
        <f>AVERAGE(G20,I20,K20)</f>
        <v>750000</v>
      </c>
      <c r="N20" s="75">
        <f>+M20*F20*E20</f>
        <v>3000000</v>
      </c>
    </row>
    <row r="21" spans="1:14" ht="20.25" customHeight="1" thickBot="1" x14ac:dyDescent="0.3">
      <c r="A21" s="52">
        <v>3.2</v>
      </c>
      <c r="B21" s="128" t="s">
        <v>25</v>
      </c>
      <c r="C21" s="128"/>
      <c r="D21" s="43" t="s">
        <v>21</v>
      </c>
      <c r="E21" s="43">
        <v>2</v>
      </c>
      <c r="F21" s="43">
        <v>2</v>
      </c>
      <c r="G21" s="80">
        <v>350000</v>
      </c>
      <c r="H21" s="81">
        <f>+G21*E21*F21</f>
        <v>1400000</v>
      </c>
      <c r="I21" s="80">
        <v>437500</v>
      </c>
      <c r="J21" s="81">
        <f>E21*F21*I21</f>
        <v>1750000</v>
      </c>
      <c r="K21" s="94">
        <v>525000</v>
      </c>
      <c r="L21" s="81">
        <f>E21*F21*K21</f>
        <v>2100000</v>
      </c>
      <c r="M21" s="74">
        <f>AVERAGE(G21,I21,K21)</f>
        <v>437500</v>
      </c>
      <c r="N21" s="75">
        <f>+M21*F21*E21</f>
        <v>1750000</v>
      </c>
    </row>
    <row r="22" spans="1:14" ht="20.25" customHeight="1" thickBot="1" x14ac:dyDescent="0.3">
      <c r="A22" s="21">
        <v>4</v>
      </c>
      <c r="B22" s="205" t="s">
        <v>26</v>
      </c>
      <c r="C22" s="206"/>
      <c r="D22" s="109"/>
      <c r="E22" s="110"/>
      <c r="F22" s="110"/>
      <c r="G22" s="110"/>
      <c r="H22" s="110"/>
      <c r="I22" s="110"/>
      <c r="J22" s="110"/>
      <c r="K22" s="110"/>
      <c r="L22" s="110"/>
      <c r="M22" s="110"/>
      <c r="N22" s="111"/>
    </row>
    <row r="23" spans="1:14" ht="20.25" customHeight="1" thickBot="1" x14ac:dyDescent="0.3">
      <c r="A23" s="52">
        <v>4.0999999999999996</v>
      </c>
      <c r="B23" s="128" t="s">
        <v>27</v>
      </c>
      <c r="C23" s="128"/>
      <c r="D23" s="43" t="s">
        <v>28</v>
      </c>
      <c r="E23" s="43">
        <v>4</v>
      </c>
      <c r="F23" s="43">
        <v>1</v>
      </c>
      <c r="G23" s="80">
        <v>600000</v>
      </c>
      <c r="H23" s="81">
        <f>+G23*F23*E23</f>
        <v>2400000</v>
      </c>
      <c r="I23" s="80">
        <v>750000</v>
      </c>
      <c r="J23" s="81">
        <f>+I23*F23*E23</f>
        <v>3000000</v>
      </c>
      <c r="K23" s="80">
        <v>900000</v>
      </c>
      <c r="L23" s="81">
        <f>+K23*F23*E23</f>
        <v>3600000</v>
      </c>
      <c r="M23" s="74">
        <f>AVERAGE(G23,I23,K23)</f>
        <v>750000</v>
      </c>
      <c r="N23" s="75">
        <f>+M23*F23*E23</f>
        <v>3000000</v>
      </c>
    </row>
    <row r="24" spans="1:14" ht="20.25" customHeight="1" x14ac:dyDescent="0.25">
      <c r="A24" s="52">
        <v>4.2</v>
      </c>
      <c r="B24" s="128" t="s">
        <v>29</v>
      </c>
      <c r="C24" s="128"/>
      <c r="D24" s="43" t="s">
        <v>28</v>
      </c>
      <c r="E24" s="43">
        <v>1</v>
      </c>
      <c r="F24" s="43">
        <v>1</v>
      </c>
      <c r="G24" s="80">
        <v>5200000</v>
      </c>
      <c r="H24" s="81">
        <f>+G24*F24*E24</f>
        <v>5200000</v>
      </c>
      <c r="I24" s="80">
        <v>6500000</v>
      </c>
      <c r="J24" s="81">
        <f>+I24*F24*E24</f>
        <v>6500000</v>
      </c>
      <c r="K24" s="97">
        <v>4350000</v>
      </c>
      <c r="L24" s="81">
        <f>+K24*F24*E24</f>
        <v>4350000</v>
      </c>
      <c r="M24" s="74">
        <f>AVERAGE(G24,I24,K24)</f>
        <v>5350000</v>
      </c>
      <c r="N24" s="75">
        <f>+M24*F24*E24</f>
        <v>5350000</v>
      </c>
    </row>
    <row r="25" spans="1:14" x14ac:dyDescent="0.25">
      <c r="A25" s="50"/>
      <c r="B25" s="50"/>
      <c r="C25" s="50"/>
      <c r="D25" s="156"/>
      <c r="E25" s="157"/>
      <c r="F25" s="157"/>
      <c r="G25" s="157"/>
      <c r="H25" s="157"/>
      <c r="I25" s="157"/>
      <c r="J25" s="157"/>
      <c r="K25" s="157"/>
      <c r="L25" s="157"/>
      <c r="M25" s="157"/>
      <c r="N25" s="158"/>
    </row>
    <row r="26" spans="1:14" x14ac:dyDescent="0.25">
      <c r="A26" s="161"/>
      <c r="B26" s="161"/>
      <c r="C26" s="161"/>
      <c r="D26" s="213" t="s">
        <v>30</v>
      </c>
      <c r="E26" s="214"/>
      <c r="F26" s="215"/>
      <c r="G26" s="45"/>
      <c r="H26" s="46">
        <f>+H13+H14+H15+H16+H18+H20+H21+H23+H24</f>
        <v>83035000</v>
      </c>
      <c r="I26" s="45"/>
      <c r="J26" s="46">
        <f>+J13+J14+J15+J16+J18+J20+J21+J23+J24</f>
        <v>103793750</v>
      </c>
      <c r="K26" s="45"/>
      <c r="L26" s="46">
        <f>+L13+L14+L15+L16+L18+L20+L21+L23+L24</f>
        <v>121102500</v>
      </c>
      <c r="M26" s="45"/>
      <c r="N26" s="46">
        <f>+N13+N14+N15+N16+N18+N20+N21+N23+N24</f>
        <v>102643750</v>
      </c>
    </row>
    <row r="27" spans="1:14" x14ac:dyDescent="0.25">
      <c r="A27" s="44"/>
      <c r="B27" s="44"/>
      <c r="C27" s="44"/>
      <c r="D27" s="114" t="s">
        <v>31</v>
      </c>
      <c r="E27" s="115"/>
      <c r="F27" s="116"/>
      <c r="G27" s="82"/>
      <c r="H27" s="83">
        <f t="shared" ref="H27:N27" si="1">+H26*19%</f>
        <v>15776650</v>
      </c>
      <c r="I27" s="82"/>
      <c r="J27" s="83">
        <f t="shared" si="1"/>
        <v>19720812.5</v>
      </c>
      <c r="K27" s="82"/>
      <c r="L27" s="83">
        <f t="shared" si="1"/>
        <v>23009475</v>
      </c>
      <c r="M27" s="39"/>
      <c r="N27" s="83">
        <f t="shared" si="1"/>
        <v>19502312.5</v>
      </c>
    </row>
    <row r="28" spans="1:14" ht="15" customHeight="1" x14ac:dyDescent="0.25">
      <c r="A28" s="44"/>
      <c r="B28" s="44"/>
      <c r="C28" s="44"/>
      <c r="D28" s="114" t="s">
        <v>32</v>
      </c>
      <c r="E28" s="115"/>
      <c r="F28" s="116"/>
      <c r="G28" s="84"/>
      <c r="H28" s="85">
        <f t="shared" ref="H28:N28" si="2">+H26+H27</f>
        <v>98811650</v>
      </c>
      <c r="I28" s="84"/>
      <c r="J28" s="85">
        <f t="shared" si="2"/>
        <v>123514562.5</v>
      </c>
      <c r="K28" s="84"/>
      <c r="L28" s="85">
        <f t="shared" si="2"/>
        <v>144111975</v>
      </c>
      <c r="M28" s="39"/>
      <c r="N28" s="85">
        <f t="shared" si="2"/>
        <v>122146062.5</v>
      </c>
    </row>
    <row r="29" spans="1:14" ht="15" customHeight="1" x14ac:dyDescent="0.25">
      <c r="A29" s="161"/>
      <c r="B29" s="161"/>
      <c r="C29" s="161"/>
      <c r="D29" s="159" t="s">
        <v>33</v>
      </c>
      <c r="E29" s="160"/>
      <c r="F29" s="42">
        <v>0.2</v>
      </c>
      <c r="G29" s="86"/>
      <c r="H29" s="87">
        <f>+H28*F29</f>
        <v>19762330</v>
      </c>
      <c r="I29" s="86"/>
      <c r="J29" s="87">
        <f>+J28*F29</f>
        <v>24702912.5</v>
      </c>
      <c r="K29" s="86"/>
      <c r="L29" s="87">
        <f>+L28*F29</f>
        <v>28822395</v>
      </c>
      <c r="M29" s="39"/>
      <c r="N29" s="87">
        <f>+N28*F29</f>
        <v>24429212.5</v>
      </c>
    </row>
    <row r="30" spans="1:14" ht="15" customHeight="1" x14ac:dyDescent="0.25">
      <c r="A30" s="44"/>
      <c r="B30" s="44"/>
      <c r="C30" s="44"/>
      <c r="D30" s="171" t="s">
        <v>34</v>
      </c>
      <c r="E30" s="172"/>
      <c r="F30" s="173"/>
      <c r="G30" s="40"/>
      <c r="H30" s="41">
        <f>+H28+H29</f>
        <v>118573980</v>
      </c>
      <c r="I30" s="40"/>
      <c r="J30" s="41">
        <f t="shared" ref="J30:L30" si="3">SUM(J28:J29)</f>
        <v>148217475</v>
      </c>
      <c r="K30" s="40"/>
      <c r="L30" s="41">
        <f t="shared" si="3"/>
        <v>172934370</v>
      </c>
      <c r="M30" s="40"/>
      <c r="N30" s="41">
        <f>+N28+N29</f>
        <v>146575275</v>
      </c>
    </row>
    <row r="31" spans="1:14" ht="15.75" thickBot="1" x14ac:dyDescent="0.3">
      <c r="A31" s="155"/>
      <c r="B31" s="155"/>
      <c r="C31" s="155"/>
      <c r="D31" s="155"/>
      <c r="E31" s="155"/>
      <c r="F31" s="155"/>
      <c r="G31" s="155"/>
      <c r="H31" s="155"/>
      <c r="I31" s="155"/>
      <c r="J31" s="155"/>
      <c r="K31" s="155"/>
      <c r="L31" s="155"/>
      <c r="M31" s="155"/>
      <c r="N31" s="155"/>
    </row>
    <row r="32" spans="1:14" ht="15.75" customHeight="1" thickBot="1" x14ac:dyDescent="0.3">
      <c r="A32" s="210" t="s">
        <v>35</v>
      </c>
      <c r="B32" s="211"/>
      <c r="C32" s="211"/>
      <c r="D32" s="211"/>
      <c r="E32" s="211"/>
      <c r="F32" s="211"/>
      <c r="G32" s="211"/>
      <c r="H32" s="211"/>
      <c r="I32" s="211"/>
      <c r="J32" s="211"/>
      <c r="K32" s="212"/>
      <c r="L32" s="103"/>
      <c r="M32" s="15"/>
      <c r="N32" s="15"/>
    </row>
    <row r="33" spans="1:15" ht="23.25" customHeight="1" thickBot="1" x14ac:dyDescent="0.3">
      <c r="A33" s="112" t="s">
        <v>5</v>
      </c>
      <c r="B33" s="185" t="s">
        <v>36</v>
      </c>
      <c r="C33" s="186"/>
      <c r="D33" s="181" t="s">
        <v>37</v>
      </c>
      <c r="E33" s="183" t="s">
        <v>38</v>
      </c>
      <c r="F33" s="102" t="s">
        <v>10</v>
      </c>
      <c r="G33" s="73" t="str">
        <f>I10</f>
        <v>IMPOTOOLS SAS</v>
      </c>
      <c r="H33" s="102" t="str">
        <f>K10</f>
        <v xml:space="preserve">RED CONEXO SAS </v>
      </c>
      <c r="I33" s="153" t="s">
        <v>13</v>
      </c>
      <c r="J33" s="175"/>
      <c r="K33" s="154"/>
      <c r="L33" s="47"/>
      <c r="M33" s="47"/>
      <c r="N33" s="174"/>
      <c r="O33" s="174"/>
    </row>
    <row r="34" spans="1:15" ht="18.75" customHeight="1" thickBot="1" x14ac:dyDescent="0.3">
      <c r="A34" s="113"/>
      <c r="B34" s="187"/>
      <c r="C34" s="188"/>
      <c r="D34" s="181"/>
      <c r="E34" s="183"/>
      <c r="F34" s="180" t="s">
        <v>14</v>
      </c>
      <c r="G34" s="168" t="s">
        <v>14</v>
      </c>
      <c r="H34" s="168" t="s">
        <v>14</v>
      </c>
      <c r="I34" s="180" t="s">
        <v>17</v>
      </c>
      <c r="J34" s="180" t="s">
        <v>39</v>
      </c>
      <c r="K34" s="176" t="s">
        <v>32</v>
      </c>
      <c r="L34" s="104"/>
      <c r="M34" s="104"/>
      <c r="N34" s="47"/>
      <c r="O34" s="47"/>
    </row>
    <row r="35" spans="1:15" ht="15.75" thickBot="1" x14ac:dyDescent="0.3">
      <c r="A35" s="22">
        <v>1</v>
      </c>
      <c r="B35" s="178" t="s">
        <v>40</v>
      </c>
      <c r="C35" s="179"/>
      <c r="D35" s="182"/>
      <c r="E35" s="184"/>
      <c r="F35" s="121"/>
      <c r="G35" s="124"/>
      <c r="H35" s="124"/>
      <c r="I35" s="121"/>
      <c r="J35" s="121"/>
      <c r="K35" s="177"/>
      <c r="L35" s="104"/>
      <c r="M35" s="104"/>
      <c r="N35" s="47"/>
      <c r="O35" s="47"/>
    </row>
    <row r="36" spans="1:15" ht="24" customHeight="1" x14ac:dyDescent="0.25">
      <c r="A36" s="53">
        <v>1.1000000000000001</v>
      </c>
      <c r="B36" s="207" t="s">
        <v>41</v>
      </c>
      <c r="C36" s="208" t="s">
        <v>41</v>
      </c>
      <c r="D36" s="54" t="s">
        <v>42</v>
      </c>
      <c r="E36" s="54">
        <v>1</v>
      </c>
      <c r="F36" s="55">
        <v>350000</v>
      </c>
      <c r="G36" s="56">
        <v>437500</v>
      </c>
      <c r="H36" s="56">
        <v>350000</v>
      </c>
      <c r="I36" s="57">
        <f>AVERAGE(F36,G36)</f>
        <v>393750</v>
      </c>
      <c r="J36" s="57">
        <f>+I36*19%</f>
        <v>74812.5</v>
      </c>
      <c r="K36" s="88">
        <f>+I36+J36</f>
        <v>468562.5</v>
      </c>
      <c r="L36" s="95"/>
      <c r="M36" s="95"/>
      <c r="N36" s="48"/>
      <c r="O36" s="49"/>
    </row>
    <row r="37" spans="1:15" ht="23.25" customHeight="1" x14ac:dyDescent="0.25">
      <c r="A37" s="58">
        <v>1.2</v>
      </c>
      <c r="B37" s="169" t="s">
        <v>43</v>
      </c>
      <c r="C37" s="209" t="s">
        <v>43</v>
      </c>
      <c r="D37" s="59" t="s">
        <v>44</v>
      </c>
      <c r="E37" s="60">
        <v>1</v>
      </c>
      <c r="F37" s="55">
        <v>492000</v>
      </c>
      <c r="G37" s="61">
        <v>615000</v>
      </c>
      <c r="H37" s="65">
        <v>492000</v>
      </c>
      <c r="I37" s="89">
        <f>AVERAGE(F37,G37)</f>
        <v>553500</v>
      </c>
      <c r="J37" s="89">
        <f>+I37*19%</f>
        <v>105165</v>
      </c>
      <c r="K37" s="90">
        <f>+I37+J37</f>
        <v>658665</v>
      </c>
      <c r="L37" s="95"/>
      <c r="M37" s="95"/>
      <c r="N37" s="48"/>
      <c r="O37" s="49"/>
    </row>
    <row r="38" spans="1:15" ht="22.5" customHeight="1" thickBot="1" x14ac:dyDescent="0.3">
      <c r="A38" s="58">
        <v>1.3</v>
      </c>
      <c r="B38" s="189" t="s">
        <v>45</v>
      </c>
      <c r="C38" s="190" t="s">
        <v>46</v>
      </c>
      <c r="D38" s="62" t="s">
        <v>42</v>
      </c>
      <c r="E38" s="63">
        <v>1</v>
      </c>
      <c r="F38" s="64">
        <v>300000</v>
      </c>
      <c r="G38" s="65">
        <v>375000</v>
      </c>
      <c r="H38" s="101">
        <v>300000</v>
      </c>
      <c r="I38" s="91">
        <f>AVERAGE(F38,G38)</f>
        <v>337500</v>
      </c>
      <c r="J38" s="91">
        <f>+I38*19%</f>
        <v>64125</v>
      </c>
      <c r="K38" s="92">
        <f>+I38+J38</f>
        <v>401625</v>
      </c>
      <c r="L38" s="95"/>
      <c r="M38" s="95"/>
      <c r="N38" s="48"/>
      <c r="O38" s="49"/>
    </row>
    <row r="39" spans="1:15" ht="24" customHeight="1" thickBot="1" x14ac:dyDescent="0.3">
      <c r="A39" s="23">
        <v>2</v>
      </c>
      <c r="B39" s="191" t="s">
        <v>22</v>
      </c>
      <c r="C39" s="192"/>
      <c r="D39" s="98"/>
      <c r="E39" s="99"/>
      <c r="F39" s="99"/>
      <c r="G39" s="99"/>
      <c r="H39" s="99"/>
      <c r="I39" s="99"/>
      <c r="J39" s="99"/>
      <c r="K39" s="100"/>
      <c r="L39" s="105"/>
      <c r="M39" s="105"/>
      <c r="N39" s="48"/>
      <c r="O39" s="49"/>
    </row>
    <row r="40" spans="1:15" ht="21" customHeight="1" x14ac:dyDescent="0.25">
      <c r="A40" s="58">
        <v>2.1</v>
      </c>
      <c r="B40" s="193" t="s">
        <v>47</v>
      </c>
      <c r="C40" s="194" t="s">
        <v>47</v>
      </c>
      <c r="D40" s="66" t="s">
        <v>28</v>
      </c>
      <c r="E40" s="54">
        <v>1</v>
      </c>
      <c r="F40" s="67">
        <v>2537080</v>
      </c>
      <c r="G40" s="68">
        <v>3171350</v>
      </c>
      <c r="H40" s="57">
        <v>3805620</v>
      </c>
      <c r="I40" s="57">
        <f t="shared" ref="I40:I49" si="4">AVERAGE(F40,G40)</f>
        <v>2854215</v>
      </c>
      <c r="J40" s="57">
        <f t="shared" ref="J40:J49" si="5">+I40*19%</f>
        <v>542300.85</v>
      </c>
      <c r="K40" s="88">
        <f t="shared" ref="K40:K49" si="6">+I40+J40</f>
        <v>3396515.85</v>
      </c>
      <c r="L40" s="95"/>
      <c r="M40" s="95"/>
      <c r="N40" s="48"/>
      <c r="O40" s="49"/>
    </row>
    <row r="41" spans="1:15" ht="18.75" customHeight="1" x14ac:dyDescent="0.25">
      <c r="A41" s="58">
        <v>2.2000000000000002</v>
      </c>
      <c r="B41" s="169" t="s">
        <v>48</v>
      </c>
      <c r="C41" s="170" t="s">
        <v>48</v>
      </c>
      <c r="D41" s="69" t="s">
        <v>28</v>
      </c>
      <c r="E41" s="60">
        <v>1</v>
      </c>
      <c r="F41" s="55">
        <v>136368.04999999999</v>
      </c>
      <c r="G41" s="70">
        <v>170460.02499999999</v>
      </c>
      <c r="H41" s="89">
        <v>204552</v>
      </c>
      <c r="I41" s="89">
        <f t="shared" si="4"/>
        <v>153414.03749999998</v>
      </c>
      <c r="J41" s="89">
        <f t="shared" si="5"/>
        <v>29148.667124999996</v>
      </c>
      <c r="K41" s="90">
        <f t="shared" si="6"/>
        <v>182562.70462499998</v>
      </c>
      <c r="L41" s="95"/>
      <c r="M41" s="95"/>
      <c r="N41" s="48"/>
      <c r="O41" s="49"/>
    </row>
    <row r="42" spans="1:15" ht="24" customHeight="1" x14ac:dyDescent="0.25">
      <c r="A42" s="58">
        <v>2.2999999999999998</v>
      </c>
      <c r="B42" s="169" t="s">
        <v>49</v>
      </c>
      <c r="C42" s="170" t="s">
        <v>49</v>
      </c>
      <c r="D42" s="69" t="s">
        <v>28</v>
      </c>
      <c r="E42" s="60">
        <v>1</v>
      </c>
      <c r="F42" s="55">
        <v>417690</v>
      </c>
      <c r="G42" s="70">
        <v>522112.5</v>
      </c>
      <c r="H42" s="89">
        <v>626535</v>
      </c>
      <c r="I42" s="89">
        <f t="shared" si="4"/>
        <v>469901.25</v>
      </c>
      <c r="J42" s="89">
        <f t="shared" si="5"/>
        <v>89281.237500000003</v>
      </c>
      <c r="K42" s="90">
        <f t="shared" si="6"/>
        <v>559182.48750000005</v>
      </c>
      <c r="L42" s="95"/>
      <c r="M42" s="95"/>
      <c r="N42" s="48"/>
      <c r="O42" s="49"/>
    </row>
    <row r="43" spans="1:15" ht="23.25" customHeight="1" x14ac:dyDescent="0.25">
      <c r="A43" s="58">
        <v>2.4</v>
      </c>
      <c r="B43" s="169" t="s">
        <v>50</v>
      </c>
      <c r="C43" s="170" t="s">
        <v>50</v>
      </c>
      <c r="D43" s="69" t="s">
        <v>28</v>
      </c>
      <c r="E43" s="60">
        <v>1</v>
      </c>
      <c r="F43" s="55">
        <v>912730</v>
      </c>
      <c r="G43" s="70">
        <v>1140912.5</v>
      </c>
      <c r="H43" s="89">
        <v>1369095</v>
      </c>
      <c r="I43" s="89">
        <f t="shared" si="4"/>
        <v>1026821.25</v>
      </c>
      <c r="J43" s="89">
        <f t="shared" si="5"/>
        <v>195096.03750000001</v>
      </c>
      <c r="K43" s="90">
        <f t="shared" si="6"/>
        <v>1221917.2875000001</v>
      </c>
      <c r="L43" s="95"/>
      <c r="M43" s="95"/>
      <c r="N43" s="48"/>
      <c r="O43" s="49"/>
    </row>
    <row r="44" spans="1:15" ht="19.5" customHeight="1" x14ac:dyDescent="0.25">
      <c r="A44" s="58">
        <v>2.5</v>
      </c>
      <c r="B44" s="169" t="s">
        <v>51</v>
      </c>
      <c r="C44" s="170" t="s">
        <v>51</v>
      </c>
      <c r="D44" s="69" t="s">
        <v>28</v>
      </c>
      <c r="E44" s="60">
        <v>1</v>
      </c>
      <c r="F44" s="55">
        <v>255255</v>
      </c>
      <c r="G44" s="70">
        <v>319068.5</v>
      </c>
      <c r="H44" s="89">
        <v>382882</v>
      </c>
      <c r="I44" s="89">
        <f t="shared" si="4"/>
        <v>287161.75</v>
      </c>
      <c r="J44" s="89">
        <f t="shared" si="5"/>
        <v>54560.732499999998</v>
      </c>
      <c r="K44" s="90">
        <f t="shared" si="6"/>
        <v>341722.48249999998</v>
      </c>
      <c r="L44" s="95"/>
      <c r="M44" s="95"/>
      <c r="N44" s="48"/>
      <c r="O44" s="49"/>
    </row>
    <row r="45" spans="1:15" x14ac:dyDescent="0.25">
      <c r="A45" s="58">
        <v>2.6</v>
      </c>
      <c r="B45" s="169" t="s">
        <v>52</v>
      </c>
      <c r="C45" s="170" t="s">
        <v>52</v>
      </c>
      <c r="D45" s="69" t="s">
        <v>28</v>
      </c>
      <c r="E45" s="60">
        <v>1</v>
      </c>
      <c r="F45" s="55">
        <v>116025</v>
      </c>
      <c r="G45" s="70">
        <v>145031</v>
      </c>
      <c r="H45" s="89">
        <v>174037</v>
      </c>
      <c r="I45" s="89">
        <f t="shared" si="4"/>
        <v>130528</v>
      </c>
      <c r="J45" s="89">
        <f t="shared" si="5"/>
        <v>24800.32</v>
      </c>
      <c r="K45" s="90">
        <f t="shared" si="6"/>
        <v>155328.32000000001</v>
      </c>
      <c r="L45" s="95"/>
      <c r="M45" s="95"/>
      <c r="N45" s="48"/>
      <c r="O45" s="49"/>
    </row>
    <row r="46" spans="1:15" ht="21.75" customHeight="1" x14ac:dyDescent="0.25">
      <c r="A46" s="58">
        <v>2.7</v>
      </c>
      <c r="B46" s="169" t="s">
        <v>53</v>
      </c>
      <c r="C46" s="170" t="s">
        <v>53</v>
      </c>
      <c r="D46" s="69" t="s">
        <v>28</v>
      </c>
      <c r="E46" s="60">
        <v>1</v>
      </c>
      <c r="F46" s="55">
        <v>1021020</v>
      </c>
      <c r="G46" s="70">
        <v>1276275</v>
      </c>
      <c r="H46" s="89">
        <v>1531530</v>
      </c>
      <c r="I46" s="89">
        <f t="shared" si="4"/>
        <v>1148647.5</v>
      </c>
      <c r="J46" s="89">
        <f t="shared" si="5"/>
        <v>218243.02499999999</v>
      </c>
      <c r="K46" s="90">
        <f t="shared" si="6"/>
        <v>1366890.5249999999</v>
      </c>
      <c r="L46" s="95"/>
      <c r="M46" s="95"/>
      <c r="N46" s="48"/>
      <c r="O46" s="49"/>
    </row>
    <row r="47" spans="1:15" ht="23.25" customHeight="1" x14ac:dyDescent="0.25">
      <c r="A47" s="58">
        <v>2.8</v>
      </c>
      <c r="B47" s="169" t="s">
        <v>54</v>
      </c>
      <c r="C47" s="170" t="s">
        <v>54</v>
      </c>
      <c r="D47" s="69" t="s">
        <v>28</v>
      </c>
      <c r="E47" s="60">
        <v>1</v>
      </c>
      <c r="F47" s="55">
        <v>247520</v>
      </c>
      <c r="G47" s="70">
        <v>309400</v>
      </c>
      <c r="H47" s="89">
        <v>371280</v>
      </c>
      <c r="I47" s="89">
        <f t="shared" si="4"/>
        <v>278460</v>
      </c>
      <c r="J47" s="89">
        <f t="shared" si="5"/>
        <v>52907.4</v>
      </c>
      <c r="K47" s="90">
        <f t="shared" si="6"/>
        <v>331367.40000000002</v>
      </c>
      <c r="L47" s="95"/>
      <c r="M47" s="95"/>
      <c r="N47" s="48"/>
      <c r="O47" s="49"/>
    </row>
    <row r="48" spans="1:15" ht="24" customHeight="1" x14ac:dyDescent="0.25">
      <c r="A48" s="58">
        <v>2.9</v>
      </c>
      <c r="B48" s="169" t="s">
        <v>55</v>
      </c>
      <c r="C48" s="170" t="s">
        <v>55</v>
      </c>
      <c r="D48" s="224" t="s">
        <v>56</v>
      </c>
      <c r="E48" s="225"/>
      <c r="F48" s="55">
        <v>1233964.55</v>
      </c>
      <c r="G48" s="70">
        <v>1542455.2749999999</v>
      </c>
      <c r="H48" s="89">
        <v>1850946</v>
      </c>
      <c r="I48" s="89">
        <f t="shared" si="4"/>
        <v>1388209.9125000001</v>
      </c>
      <c r="J48" s="89">
        <f t="shared" si="5"/>
        <v>263759.88337500003</v>
      </c>
      <c r="K48" s="90">
        <f t="shared" si="6"/>
        <v>1651969.7958750001</v>
      </c>
      <c r="L48" s="95"/>
      <c r="M48" s="95"/>
      <c r="N48" s="48"/>
      <c r="O48" s="49"/>
    </row>
    <row r="49" spans="1:15" ht="24" customHeight="1" thickBot="1" x14ac:dyDescent="0.3">
      <c r="A49" s="58" t="s">
        <v>57</v>
      </c>
      <c r="B49" s="228" t="s">
        <v>58</v>
      </c>
      <c r="C49" s="229" t="s">
        <v>58</v>
      </c>
      <c r="D49" s="226" t="s">
        <v>56</v>
      </c>
      <c r="E49" s="227"/>
      <c r="F49" s="71">
        <v>587860</v>
      </c>
      <c r="G49" s="72">
        <v>734825</v>
      </c>
      <c r="H49" s="91">
        <v>881790</v>
      </c>
      <c r="I49" s="91">
        <f t="shared" si="4"/>
        <v>661342.5</v>
      </c>
      <c r="J49" s="91">
        <f t="shared" si="5"/>
        <v>125655.075</v>
      </c>
      <c r="K49" s="92">
        <f t="shared" si="6"/>
        <v>786997.57499999995</v>
      </c>
      <c r="L49" s="95"/>
      <c r="M49" s="95"/>
      <c r="N49" s="48"/>
      <c r="O49" s="49"/>
    </row>
    <row r="50" spans="1:15" ht="15.75" thickBot="1" x14ac:dyDescent="0.3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3"/>
    </row>
    <row r="51" spans="1:15" x14ac:dyDescent="0.25">
      <c r="A51" s="130" t="s">
        <v>59</v>
      </c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1"/>
      <c r="N51" s="132"/>
    </row>
    <row r="52" spans="1:15" ht="55.5" customHeight="1" x14ac:dyDescent="0.25">
      <c r="A52" s="133" t="s">
        <v>73</v>
      </c>
      <c r="B52" s="134"/>
      <c r="C52" s="134"/>
      <c r="D52" s="134"/>
      <c r="E52" s="134"/>
      <c r="F52" s="134"/>
      <c r="G52" s="134"/>
      <c r="H52" s="134"/>
      <c r="I52" s="134"/>
      <c r="J52" s="134"/>
      <c r="K52" s="134"/>
      <c r="L52" s="134"/>
      <c r="M52" s="134"/>
      <c r="N52" s="135"/>
    </row>
    <row r="53" spans="1:15" ht="60" customHeight="1" x14ac:dyDescent="0.25">
      <c r="A53" s="8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10"/>
    </row>
    <row r="54" spans="1:15" x14ac:dyDescent="0.25">
      <c r="A54" s="230" t="s">
        <v>60</v>
      </c>
      <c r="B54" s="231"/>
      <c r="C54" s="231"/>
      <c r="D54" s="231"/>
      <c r="E54" s="231"/>
      <c r="F54" s="231"/>
      <c r="G54" s="231"/>
      <c r="H54" s="231"/>
      <c r="I54" s="231"/>
      <c r="J54" s="231"/>
      <c r="K54" s="231"/>
      <c r="L54" s="231"/>
      <c r="M54" s="231"/>
      <c r="N54" s="232"/>
    </row>
    <row r="55" spans="1:15" x14ac:dyDescent="0.25">
      <c r="A55" s="230" t="s">
        <v>61</v>
      </c>
      <c r="B55" s="231"/>
      <c r="C55" s="231"/>
      <c r="D55" s="231"/>
      <c r="E55" s="231"/>
      <c r="F55" s="231"/>
      <c r="G55" s="231"/>
      <c r="H55" s="231"/>
      <c r="I55" s="231"/>
      <c r="J55" s="231"/>
      <c r="K55" s="231"/>
      <c r="L55" s="231"/>
      <c r="M55" s="231"/>
      <c r="N55" s="232"/>
    </row>
    <row r="56" spans="1:15" x14ac:dyDescent="0.25">
      <c r="A56" s="218" t="s">
        <v>62</v>
      </c>
      <c r="B56" s="219"/>
      <c r="C56" s="219"/>
      <c r="D56" s="219"/>
      <c r="E56" s="219"/>
      <c r="F56" s="219"/>
      <c r="G56" s="219"/>
      <c r="H56" s="219"/>
      <c r="I56" s="219"/>
      <c r="J56" s="219"/>
      <c r="K56" s="219"/>
      <c r="L56" s="219"/>
      <c r="M56" s="219"/>
      <c r="N56" s="220"/>
    </row>
    <row r="57" spans="1:15" x14ac:dyDescent="0.2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5"/>
    </row>
    <row r="58" spans="1:15" x14ac:dyDescent="0.25">
      <c r="A58" s="221" t="s">
        <v>63</v>
      </c>
      <c r="B58" s="222"/>
      <c r="C58" s="222"/>
      <c r="D58" s="222"/>
      <c r="E58" s="222"/>
      <c r="F58" s="222"/>
      <c r="G58" s="222"/>
      <c r="H58" s="222"/>
      <c r="I58" s="222"/>
      <c r="J58" s="222"/>
      <c r="K58" s="222"/>
      <c r="L58" s="222"/>
      <c r="M58" s="222"/>
      <c r="N58" s="223"/>
    </row>
    <row r="59" spans="1:15" x14ac:dyDescent="0.2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5"/>
    </row>
    <row r="60" spans="1:15" ht="15.75" thickBot="1" x14ac:dyDescent="0.3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216"/>
      <c r="N60" s="217"/>
    </row>
  </sheetData>
  <mergeCells count="77">
    <mergeCell ref="B24:C24"/>
    <mergeCell ref="M60:N60"/>
    <mergeCell ref="A56:N56"/>
    <mergeCell ref="A58:N58"/>
    <mergeCell ref="B45:C45"/>
    <mergeCell ref="B46:C46"/>
    <mergeCell ref="B47:C47"/>
    <mergeCell ref="D48:E48"/>
    <mergeCell ref="D49:E49"/>
    <mergeCell ref="B48:C48"/>
    <mergeCell ref="B49:C49"/>
    <mergeCell ref="A54:N54"/>
    <mergeCell ref="A55:N55"/>
    <mergeCell ref="B40:C40"/>
    <mergeCell ref="B41:C41"/>
    <mergeCell ref="B42:C42"/>
    <mergeCell ref="B13:C13"/>
    <mergeCell ref="B14:C14"/>
    <mergeCell ref="B15:C15"/>
    <mergeCell ref="B16:C16"/>
    <mergeCell ref="B18:C18"/>
    <mergeCell ref="B17:C17"/>
    <mergeCell ref="B19:C19"/>
    <mergeCell ref="B21:C21"/>
    <mergeCell ref="A29:C29"/>
    <mergeCell ref="B36:C36"/>
    <mergeCell ref="B37:C37"/>
    <mergeCell ref="B22:C22"/>
    <mergeCell ref="B23:C23"/>
    <mergeCell ref="B43:C43"/>
    <mergeCell ref="B44:C44"/>
    <mergeCell ref="D30:F30"/>
    <mergeCell ref="N33:O33"/>
    <mergeCell ref="I33:K33"/>
    <mergeCell ref="K34:K35"/>
    <mergeCell ref="B35:C35"/>
    <mergeCell ref="F34:F35"/>
    <mergeCell ref="D33:D35"/>
    <mergeCell ref="E33:E35"/>
    <mergeCell ref="G34:G35"/>
    <mergeCell ref="I34:I35"/>
    <mergeCell ref="J34:J35"/>
    <mergeCell ref="B33:C34"/>
    <mergeCell ref="B38:C38"/>
    <mergeCell ref="B39:C39"/>
    <mergeCell ref="D1:N1"/>
    <mergeCell ref="A51:N51"/>
    <mergeCell ref="A52:N52"/>
    <mergeCell ref="A2:N2"/>
    <mergeCell ref="A3:N3"/>
    <mergeCell ref="A4:N4"/>
    <mergeCell ref="A5:N5"/>
    <mergeCell ref="A6:N6"/>
    <mergeCell ref="B12:C12"/>
    <mergeCell ref="A31:N31"/>
    <mergeCell ref="D25:N25"/>
    <mergeCell ref="D29:E29"/>
    <mergeCell ref="A26:C26"/>
    <mergeCell ref="A7:N7"/>
    <mergeCell ref="A8:N8"/>
    <mergeCell ref="H34:H35"/>
    <mergeCell ref="A33:A34"/>
    <mergeCell ref="D28:F28"/>
    <mergeCell ref="A9:N9"/>
    <mergeCell ref="A10:A11"/>
    <mergeCell ref="B10:C11"/>
    <mergeCell ref="D10:D11"/>
    <mergeCell ref="F10:F11"/>
    <mergeCell ref="M10:N10"/>
    <mergeCell ref="E10:E11"/>
    <mergeCell ref="G10:H10"/>
    <mergeCell ref="I10:J10"/>
    <mergeCell ref="K10:L10"/>
    <mergeCell ref="B20:C20"/>
    <mergeCell ref="A32:K32"/>
    <mergeCell ref="D26:F26"/>
    <mergeCell ref="D27:F27"/>
  </mergeCells>
  <pageMargins left="0.70866141732283472" right="0.70866141732283472" top="0.74803149606299213" bottom="0.74803149606299213" header="0.31496062992125984" footer="0.31496062992125984"/>
  <pageSetup paperSize="120" scale="50" orientation="landscape" r:id="rId1"/>
  <ignoredErrors>
    <ignoredError sqref="J27:J28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Luis Lombana Sanchez</dc:creator>
  <cp:keywords/>
  <dc:description/>
  <cp:lastModifiedBy>Jhon Alexander Vargas Melo</cp:lastModifiedBy>
  <cp:revision/>
  <dcterms:created xsi:type="dcterms:W3CDTF">2025-01-20T19:28:53Z</dcterms:created>
  <dcterms:modified xsi:type="dcterms:W3CDTF">2026-06-18T21:54:34Z</dcterms:modified>
  <cp:category/>
  <cp:contentStatus/>
</cp:coreProperties>
</file>