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mc:AlternateContent xmlns:mc="http://schemas.openxmlformats.org/markup-compatibility/2006">
    <mc:Choice Requires="x15">
      <x15ac:absPath xmlns:x15ac="http://schemas.microsoft.com/office/spreadsheetml/2010/11/ac" url="C:\Users\juan2\OneDrive\Escritorio\San Antonio del Tequendama\CENTRO ADMINISTRATIVO MUNICIPAL\"/>
    </mc:Choice>
  </mc:AlternateContent>
  <xr:revisionPtr revIDLastSave="0" documentId="13_ncr:1_{96D2D29E-DA7E-4E82-AA56-F2AA648BA016}" xr6:coauthVersionLast="47" xr6:coauthVersionMax="47" xr10:uidLastSave="{00000000-0000-0000-0000-000000000000}"/>
  <bookViews>
    <workbookView xWindow="28680" yWindow="-120" windowWidth="38640" windowHeight="15720" tabRatio="906" xr2:uid="{00000000-000D-0000-FFFF-FFFF00000000}"/>
  </bookViews>
  <sheets>
    <sheet name="PRESUPUESTO OFICIAL"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OFICIAL'!$I$8:$I$209</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#REF!</definedName>
    <definedName name="_xlnm.Print_Area" localSheetId="0">'PRESUPUESTO OFICIAL'!$A$1:$L$228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OFICIAL'!$K$211</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OFICIAL'!$K$223</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OFICIAL'!$K$223</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OFICIAL'!$K$224</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18" i="265" l="1"/>
  <c r="K215" i="265"/>
  <c r="K214" i="265"/>
  <c r="K213" i="265"/>
  <c r="K207" i="265" l="1"/>
  <c r="K208" i="265" s="1"/>
  <c r="K204" i="265"/>
  <c r="K203" i="265"/>
  <c r="K202" i="265"/>
  <c r="K201" i="265"/>
  <c r="K195" i="265"/>
  <c r="K191" i="265"/>
  <c r="K187" i="265"/>
  <c r="K198" i="265"/>
  <c r="K197" i="265"/>
  <c r="K196" i="265"/>
  <c r="K194" i="265"/>
  <c r="K193" i="265"/>
  <c r="K192" i="265"/>
  <c r="K190" i="265"/>
  <c r="K189" i="265"/>
  <c r="K188" i="265"/>
  <c r="K186" i="265"/>
  <c r="K183" i="265"/>
  <c r="K182" i="265"/>
  <c r="K181" i="265"/>
  <c r="K180" i="265"/>
  <c r="K179" i="265"/>
  <c r="K178" i="265"/>
  <c r="K177" i="265"/>
  <c r="K176" i="265"/>
  <c r="K175" i="265"/>
  <c r="K172" i="265"/>
  <c r="K171" i="265"/>
  <c r="K170" i="265"/>
  <c r="K169" i="265"/>
  <c r="K168" i="265"/>
  <c r="K167" i="265"/>
  <c r="K166" i="265"/>
  <c r="K163" i="265"/>
  <c r="K162" i="265"/>
  <c r="K161" i="265"/>
  <c r="K160" i="265"/>
  <c r="K159" i="265"/>
  <c r="K158" i="265"/>
  <c r="K157" i="265"/>
  <c r="K156" i="265"/>
  <c r="K153" i="265"/>
  <c r="K152" i="265"/>
  <c r="K151" i="265"/>
  <c r="K150" i="265"/>
  <c r="K149" i="265"/>
  <c r="K146" i="265"/>
  <c r="K147" i="265" s="1"/>
  <c r="K143" i="265"/>
  <c r="K142" i="265"/>
  <c r="K141" i="265"/>
  <c r="K140" i="265"/>
  <c r="K139" i="265"/>
  <c r="K138" i="265"/>
  <c r="K135" i="265"/>
  <c r="K134" i="265"/>
  <c r="K133" i="265"/>
  <c r="K132" i="265"/>
  <c r="K131" i="265"/>
  <c r="K130" i="265"/>
  <c r="K127" i="265"/>
  <c r="K126" i="265"/>
  <c r="K125" i="265"/>
  <c r="K124" i="265"/>
  <c r="K123" i="265"/>
  <c r="K122" i="265"/>
  <c r="K121" i="265"/>
  <c r="K120" i="265"/>
  <c r="K119" i="265"/>
  <c r="K118" i="265"/>
  <c r="K117" i="265"/>
  <c r="K116" i="265"/>
  <c r="K115" i="265"/>
  <c r="K112" i="265"/>
  <c r="K111" i="265"/>
  <c r="K110" i="265"/>
  <c r="K107" i="265"/>
  <c r="K106" i="265"/>
  <c r="K105" i="265"/>
  <c r="K104" i="265"/>
  <c r="K103" i="265"/>
  <c r="K102" i="265"/>
  <c r="K92" i="265"/>
  <c r="N94" i="265"/>
  <c r="K91" i="265"/>
  <c r="K93" i="265"/>
  <c r="K94" i="265"/>
  <c r="K95" i="265"/>
  <c r="K96" i="265"/>
  <c r="K97" i="265"/>
  <c r="K98" i="265"/>
  <c r="K99" i="265"/>
  <c r="K90" i="265"/>
  <c r="K76" i="265"/>
  <c r="K77" i="265"/>
  <c r="K78" i="265"/>
  <c r="K79" i="265"/>
  <c r="K80" i="265"/>
  <c r="K81" i="265"/>
  <c r="K82" i="265"/>
  <c r="K83" i="265"/>
  <c r="K84" i="265"/>
  <c r="K85" i="265"/>
  <c r="K86" i="265"/>
  <c r="K87" i="265"/>
  <c r="K75" i="265"/>
  <c r="K59" i="265"/>
  <c r="K60" i="265"/>
  <c r="K61" i="265"/>
  <c r="K62" i="265"/>
  <c r="K63" i="265"/>
  <c r="K64" i="265"/>
  <c r="K65" i="265"/>
  <c r="K66" i="265"/>
  <c r="K67" i="265"/>
  <c r="K68" i="265"/>
  <c r="K69" i="265"/>
  <c r="K70" i="265"/>
  <c r="K71" i="265"/>
  <c r="K72" i="265"/>
  <c r="K53" i="265"/>
  <c r="K54" i="265"/>
  <c r="K55" i="265"/>
  <c r="K56" i="265"/>
  <c r="K52" i="265"/>
  <c r="K33" i="265"/>
  <c r="K34" i="265"/>
  <c r="K35" i="265"/>
  <c r="K36" i="265"/>
  <c r="K37" i="265"/>
  <c r="K38" i="265"/>
  <c r="K39" i="265"/>
  <c r="K40" i="265"/>
  <c r="K41" i="265"/>
  <c r="K42" i="265"/>
  <c r="K43" i="265"/>
  <c r="K44" i="265"/>
  <c r="K45" i="265"/>
  <c r="K47" i="265"/>
  <c r="K48" i="265"/>
  <c r="K49" i="265"/>
  <c r="K32" i="265"/>
  <c r="I46" i="265"/>
  <c r="K46" i="265" s="1"/>
  <c r="K12" i="265"/>
  <c r="K13" i="265"/>
  <c r="K14" i="265"/>
  <c r="K15" i="265"/>
  <c r="K16" i="265"/>
  <c r="K17" i="265"/>
  <c r="K18" i="265"/>
  <c r="K19" i="265"/>
  <c r="K20" i="265"/>
  <c r="K21" i="265"/>
  <c r="K22" i="265"/>
  <c r="K23" i="265"/>
  <c r="K24" i="265"/>
  <c r="K25" i="265"/>
  <c r="K26" i="265"/>
  <c r="K27" i="265"/>
  <c r="K28" i="265"/>
  <c r="K29" i="265"/>
  <c r="K11" i="265"/>
  <c r="K205" i="265" l="1"/>
  <c r="K164" i="265"/>
  <c r="K199" i="265"/>
  <c r="K184" i="265"/>
  <c r="K173" i="265"/>
  <c r="K113" i="265"/>
  <c r="K154" i="265"/>
  <c r="K128" i="265"/>
  <c r="K144" i="265"/>
  <c r="K136" i="265"/>
  <c r="K108" i="265"/>
  <c r="K100" i="265"/>
  <c r="K88" i="265"/>
  <c r="K73" i="265"/>
  <c r="K57" i="265"/>
  <c r="K50" i="265"/>
  <c r="K30" i="265"/>
  <c r="K209" i="265" l="1"/>
  <c r="K211" i="265" s="1"/>
  <c r="K212" i="265" s="1"/>
</calcChain>
</file>

<file path=xl/sharedStrings.xml><?xml version="1.0" encoding="utf-8"?>
<sst xmlns="http://schemas.openxmlformats.org/spreadsheetml/2006/main" count="678" uniqueCount="397">
  <si>
    <t>FORMULARIO 1</t>
  </si>
  <si>
    <t>PRESUPUESTO OFICIAL</t>
  </si>
  <si>
    <t>[El presente formulario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</si>
  <si>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</si>
  <si>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</si>
  <si>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</si>
  <si>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</si>
  <si>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</si>
  <si>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</si>
  <si>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</si>
  <si>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</si>
  <si>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</si>
  <si>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</si>
  <si>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</si>
  <si>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</si>
  <si>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</si>
  <si>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t xml:space="preserve">VALOR TOTAL EN LETRAS: </t>
  </si>
  <si>
    <t>PORCENTAJE</t>
  </si>
  <si>
    <t>ADMINISTRACION</t>
  </si>
  <si>
    <t>A=</t>
  </si>
  <si>
    <t xml:space="preserve">IMPREVISTO
</t>
  </si>
  <si>
    <t>I=</t>
  </si>
  <si>
    <t xml:space="preserve">UTILIDAD
</t>
  </si>
  <si>
    <t>U=</t>
  </si>
  <si>
    <t>TOTAL A.I.U</t>
  </si>
  <si>
    <t>A.I.U.=</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</si>
  <si>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</si>
  <si>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</si>
  <si>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</si>
  <si>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</si>
  <si>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</si>
  <si>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</si>
  <si>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</si>
  <si>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</si>
  <si>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</si>
  <si>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</si>
  <si>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</si>
  <si>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</si>
  <si>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</si>
  <si>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</si>
  <si>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</si>
  <si>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</si>
  <si>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</si>
  <si>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</si>
  <si>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</si>
  <si>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</si>
  <si>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</si>
  <si>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</si>
  <si>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</si>
  <si>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</si>
  <si>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</si>
  <si>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</si>
  <si>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</si>
  <si>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</si>
  <si>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</si>
  <si>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</si>
  <si>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</si>
  <si>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</si>
  <si>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</si>
  <si>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</si>
  <si>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</si>
  <si>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</si>
  <si>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</si>
  <si>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</si>
  <si>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</si>
  <si>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</si>
  <si>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</si>
  <si>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</si>
  <si>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</si>
  <si>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</si>
  <si>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</si>
  <si>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</si>
  <si>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</si>
  <si>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</si>
  <si>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</si>
  <si>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</si>
  <si>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</si>
  <si>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</si>
  <si>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</si>
  <si>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</si>
  <si>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 DE CIMIENTOS CON ELEMENTOS DE PRECISIÓN</t>
  </si>
  <si>
    <t>CAMPAMENTO 9 M2</t>
  </si>
  <si>
    <t>CERCA EN TEJA DE ZINC H=1.80 M</t>
  </si>
  <si>
    <t>DESMONTE MARCOS Y PUERTAS</t>
  </si>
  <si>
    <t>DESMONTE APARATOS SANITARIOS</t>
  </si>
  <si>
    <t>DEMOLICIÓN MUROS EN MAMPOSTERÍA 0.25 M</t>
  </si>
  <si>
    <t>DEMOLICIÓN MUROS EN MAMPOSTERÍA 0.15 M</t>
  </si>
  <si>
    <t>DEMOLICIÓN VIGAS Y COLUMNAS</t>
  </si>
  <si>
    <t>DEMOLICIÓN CIMIENTO ENTERRADO</t>
  </si>
  <si>
    <t>DEMOLICIÓN PLACA PISO 0.10 M</t>
  </si>
  <si>
    <t>DEMOLICIÓN PLACA PISO 0.20 M</t>
  </si>
  <si>
    <t>DEMOLICIÓN PLACA MACIZA 0.15 M</t>
  </si>
  <si>
    <t>DEMOLICIÓN ESCALERAS EN CONCRETO</t>
  </si>
  <si>
    <t>DESMONTE VENTANAS</t>
  </si>
  <si>
    <t>DEMOLICIÓN CIELO RASO FALSO</t>
  </si>
  <si>
    <t>DESMONTE DE CUBIERTAS (ASBESTO CEMENTO)</t>
  </si>
  <si>
    <t>RETIRO DE SOBRANTES A UNA DISTANCIA DE 5 KM (INCLUYE CARGUE)</t>
  </si>
  <si>
    <t>EXCAVACIÓN MANUAL EN MATERIAL COMÚN H=0.0-2.0 M (INCLUYE RETIRO DE SOBRANTES A UNA DISTANCIA MENOR DE 5 KM)</t>
  </si>
  <si>
    <t xml:space="preserve">DEMOLICIÓN CABEZAS DE PILOTES </t>
  </si>
  <si>
    <t>M2</t>
  </si>
  <si>
    <t>UN</t>
  </si>
  <si>
    <t>ML</t>
  </si>
  <si>
    <t>M3</t>
  </si>
  <si>
    <t>PRELIMINARES</t>
  </si>
  <si>
    <t>CONCRETOS , ACEROS Y RELLENOS</t>
  </si>
  <si>
    <t>4,24-630,6</t>
  </si>
  <si>
    <t>APU</t>
  </si>
  <si>
    <t>CONCRETO CLASE F, 2000 PSI PARA SOLADOS Y ATRAQUES</t>
  </si>
  <si>
    <t>PILOTE PRE EXCAVADO D=30 CM (INCLUYE RETIRO DE SOBRANTES A UNA DISTANCIA MENOR DE 5 KM)</t>
  </si>
  <si>
    <t>PILOTE PRE EXCAVADO D=60 CM (INCLUYE RETIRO DE SOBRANTES A UNA DISTANCIA MENOR DE 5 KM)</t>
  </si>
  <si>
    <t>DADOS EN CONCRETO 3500PSI</t>
  </si>
  <si>
    <t>VIGA DE CIMENTACION EN CONCRETO 4000 PSI</t>
  </si>
  <si>
    <t>PLACA BASE CONCRETO 0.10 3000 PSI</t>
  </si>
  <si>
    <t>COLUMNA CIRCULAR 28MPA</t>
  </si>
  <si>
    <t>COLUMNAS 3500 PSI</t>
  </si>
  <si>
    <t>VIGA AÉREA 3500 PSI</t>
  </si>
  <si>
    <t>RELLENO EN RECEBO COMÚN COMPACTADO MECÁNICAMENTE</t>
  </si>
  <si>
    <t>REFUERZO MALLA ELECTROSOLDADA</t>
  </si>
  <si>
    <t>SUMINISTRO, TRANSPORTE E INSTALACION MUROS Y PANTALLAS DE CONTENCION CONCRETO REFORZADO DE 4000 PSI. NO INCLUYE REFUERZO.</t>
  </si>
  <si>
    <t>PLACA ALIGERADA CON ICOPOR, 28 MPA, E= 0.35 M</t>
  </si>
  <si>
    <t>MURO/ PANTALLA EN CONCRETO DE 28 MPA E= 0.15 M</t>
  </si>
  <si>
    <t xml:space="preserve">ACERO FIGURADO 60000 PSI </t>
  </si>
  <si>
    <t>ESCALERA MACIZA 3500 PSI</t>
  </si>
  <si>
    <t>CONCRETO ESTRIADO RAMPAS 2500 PSI</t>
  </si>
  <si>
    <t>SUMINISTRO, TRANSPORTE E INSTALACION ESCALERA EN CONCRETO 4000 PSI (TIPO CARACOL)</t>
  </si>
  <si>
    <t>KG</t>
  </si>
  <si>
    <t>6.3</t>
  </si>
  <si>
    <t>3.04</t>
  </si>
  <si>
    <t>MURO EN BLOQUE Nº 5 E=0.12 M</t>
  </si>
  <si>
    <t>PAÑETE LISO MUROS 1:4, E=1.5 CM</t>
  </si>
  <si>
    <t>ESTUCO Y VINILO 3 MANOS</t>
  </si>
  <si>
    <t>FILOS O DILATACIONES S/MURO</t>
  </si>
  <si>
    <t>SUMINISTRO,TRANSPORTE E INSTALACION REVOQUE LISO MUROS 1:3  IMPERMEABILIZADO (INCLUYE FILOS Y DILATACIONES) PARA ALTURAS MENORES A 3 METROS</t>
  </si>
  <si>
    <r>
      <rPr>
        <b/>
        <sz val="11"/>
        <rFont val="Arial Narrow"/>
        <family val="2"/>
      </rPr>
      <t xml:space="preserve">NOTA 1: </t>
    </r>
    <r>
      <rPr>
        <sz val="11"/>
        <rFont val="Arial Narrow"/>
        <family val="2"/>
      </rPr>
      <t xml:space="preserve"> </t>
    </r>
  </si>
  <si>
    <r>
      <rPr>
        <b/>
        <sz val="11"/>
        <rFont val="Arial Narrow"/>
        <family val="2"/>
      </rPr>
      <t>NOTA 2:</t>
    </r>
    <r>
      <rPr>
        <sz val="11"/>
        <rFont val="Arial Narrow"/>
        <family val="2"/>
      </rPr>
      <t xml:space="preserve"> </t>
    </r>
  </si>
  <si>
    <r>
      <rPr>
        <b/>
        <sz val="11"/>
        <rFont val="Arial Narrow"/>
        <family val="2"/>
      </rPr>
      <t>NOTA 3:</t>
    </r>
    <r>
      <rPr>
        <sz val="11"/>
        <rFont val="Arial Narrow"/>
        <family val="2"/>
      </rPr>
      <t xml:space="preserve"> Se debe tener en cuenta que el PRECIO UNITARIO incluye el valor de A.I.U. </t>
    </r>
  </si>
  <si>
    <r>
      <rPr>
        <b/>
        <sz val="11"/>
        <rFont val="Arial Narrow"/>
        <family val="2"/>
      </rPr>
      <t>NOTA 4:</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</si>
  <si>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NOTA 5:</t>
    </r>
    <r>
      <rPr>
        <sz val="11"/>
        <rFont val="Arial Narrow"/>
        <family val="2"/>
      </rPr>
      <t xml:space="preserve">  El A.I.U y su discriminación deben estar en porcentaje (%). </t>
    </r>
  </si>
  <si>
    <r>
      <t xml:space="preserve">NOTA 6:  </t>
    </r>
    <r>
      <rPr>
        <sz val="11"/>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r>
      <rPr>
        <b/>
        <sz val="11"/>
        <rFont val="Arial Narrow"/>
        <family val="2"/>
      </rPr>
      <t xml:space="preserve">(Ajustar de acuerdo al proyecto) </t>
    </r>
  </si>
  <si>
    <t>MAMPOSTERÍA Y PAÑETES</t>
  </si>
  <si>
    <t>4.01</t>
  </si>
  <si>
    <t>4.06</t>
  </si>
  <si>
    <t>4.07</t>
  </si>
  <si>
    <t>4.08</t>
  </si>
  <si>
    <t>4.09</t>
  </si>
  <si>
    <t>4.10</t>
  </si>
  <si>
    <t>4.11</t>
  </si>
  <si>
    <t>3.21.</t>
  </si>
  <si>
    <t>4.12</t>
  </si>
  <si>
    <t>4.13</t>
  </si>
  <si>
    <t>7.36.</t>
  </si>
  <si>
    <t>SUMINISTRO E INSTALACION PISO PORCELANATO ANTIDESLIZANTE SELLADO BEIGE VETA 60X60 CM</t>
  </si>
  <si>
    <t>ALISTADO PISOS 1:3, E=0.04</t>
  </si>
  <si>
    <t>BOCAPUERTA</t>
  </si>
  <si>
    <t xml:space="preserve">GUARDAESCOBAS </t>
  </si>
  <si>
    <t>ENCHAPE PARED CERAMICA ANTIDESLIZANTE GRIS CLARO 45X45 CM</t>
  </si>
  <si>
    <t>BALDOSA CERÁMICA PARED 70X35 PARA FACHADA CALIDAD PRIMERA</t>
  </si>
  <si>
    <t>SUMINISTRO TRANSPORTE E INSTALACION MESON EN GRANITO NATURAL CRISTAL PULIDO Y BRILLADO, PARA INCRUSTAR LAVAMANOS A=0.60M</t>
  </si>
  <si>
    <t>SUMINISTRO E INSTALACIÓN DE PISO TRAVERTINO NACIONAL MALAGA, JUNTA PERDIDA DE 30 CM X 2CM DE ESPESOR, ACABADO NATURAL PARA ENCHAPE DE PISO EXTERIOR. NO INCLUYE PEGA.</t>
  </si>
  <si>
    <t>MORTERO DE PEGA LATEX PORCELANATO PARA EXTERIORES E=1.5CM A 2.0CM</t>
  </si>
  <si>
    <t>REFORZAMIENTO CON MACROFIBRA SINTETICA PARA RETRACCION Y FRAGUADO (DOSIFICACION 3.5KG POR M3)</t>
  </si>
  <si>
    <t>SUMINISTRO E INSTALACIÓN DE GEOMALLA BIAXIAL DE REFUERZO (RESISTENCIA ÚLTIMA 25 KN) ANCHO 20CM.</t>
  </si>
  <si>
    <t>SELLADO DE JUNTAS EN CONCRETO RÍGIDO (INCLUYE LIMPIEZA, SUMINISTRO E INSTALACIÓN DE FONDO Y SELLANTE)</t>
  </si>
  <si>
    <t>CIELO RASO EN GYPLAC</t>
  </si>
  <si>
    <t>MEMBRANA IMPERMEABLE PARA CUBIERTA, TRES CAPAS</t>
  </si>
  <si>
    <t>PISOS Y ACABADOS</t>
  </si>
  <si>
    <t>CARPINTERIA EN ALUMINIO Y METALICA</t>
  </si>
  <si>
    <t>5.01</t>
  </si>
  <si>
    <t>5.02</t>
  </si>
  <si>
    <t>5.03</t>
  </si>
  <si>
    <t>5.04</t>
  </si>
  <si>
    <t>5.05</t>
  </si>
  <si>
    <t>5.06</t>
  </si>
  <si>
    <t>5.07</t>
  </si>
  <si>
    <t>5.08</t>
  </si>
  <si>
    <t>5.09</t>
  </si>
  <si>
    <t>5.10</t>
  </si>
  <si>
    <t>5.11</t>
  </si>
  <si>
    <t>5.12</t>
  </si>
  <si>
    <t>5.13</t>
  </si>
  <si>
    <t>SUMINISTRO E INSTALACIÒN DE FACHADA FLOTANTE CON PERFILES VERTICALES EN ALUMINIO ANCLADOS A ESTRUCTURA, VIDRIO LAMINADO 3+3 COLOR AZUL TOPE A TOPE (INCLUYE ANDAMIO CERTIFICADO)</t>
  </si>
  <si>
    <t>SUMINISTRO E INSTALACIÓN DE PUERTA (P2) DIMENSION DE 2.1 X 1.70 M, CON MARCO EN ALUMINIO Y VIDRIO LAMINADO 3+3</t>
  </si>
  <si>
    <t>SUMINISTRO E INSTALACIÓN DE VENTANA (V-11) DIMENSION 0.40X1.52 M,CON MARCO DE ALUMINIO Y VIDRIO LAMINADO 3+3.</t>
  </si>
  <si>
    <t xml:space="preserve">SUMINISTRO E INSTALACION DE DIVISION FIJA O MOVIL EN VIDRIO TEMPLADO DE 10MM CON HERRAJES EN ACERO INOXIDABLE. INC PELICULA DE SEGURIDAD DE 4 MICRAS POR UNA CARA, ELEMENTOS DE FIJACION Y ACCESORIOS COMPLEMENTARIOS COMO BARRAS DE GIRO,MANIJAS, CHAPAS
</t>
  </si>
  <si>
    <t>FACHADA FALSA CERRAMIENTO EN ACERO INOXIDABLE CORTADO EN LÁSER SEGÚN DISEÑO ARQUITECTONICO (INCLUYE PIEZAS PARA EL ENSAMBLE ENTRE SI Y ACCESOSRIOS PARA EL CORRECTO MONTAJE)</t>
  </si>
  <si>
    <t>DIVISIÓN PARA BAÑO EN ACERO INOXIDABLE 304 CAL.20 (INCLUYE PUERTAS Y ACCESORIOS))</t>
  </si>
  <si>
    <t>SUMINISTRO, TRANSPORTE E INSTALACIÓN BARRA DISCAPACITADOS EN ACERO INOXIDABLE CAL. 18 Ø 1 1/2"</t>
  </si>
  <si>
    <t>SUMINISTRO, TRANSPORTE E INSTALACION PROTECTOR PARA PAPEL HIGIENICO DE SOBREPONER EN LA PARED EN ACERO INOXIDABLE 304 SATINADO, PARA ROLLO DE 200/400 MTS CERRADURA CON LLAVE, IMPORTADO MARCA A&amp;A.</t>
  </si>
  <si>
    <t>SUMINISTRO, TRANSPORTE E INSTALACION PASAMANOS EN ACERO INOXIDABLE</t>
  </si>
  <si>
    <t>SUMINISTRO E INSTALACIÓN DE PUERTA (P1) DIMENSION 0,90 X2.10 M,CON MARCO METÁLICO EN LAMINA COLD ROLLED CAL 18 Y LAMINA EN MADERA ENTAMBORADO</t>
  </si>
  <si>
    <t>SUMINISTRO E INSTALACIÓN DE PUERTA (P4) DIMENSION 1.00 X2.10 M,CON MARCO METÁLICO EN LAMINA COLD ROLLED CAL 18 Y LAMINA EN MADERA ENTAMBORADO</t>
  </si>
  <si>
    <t>SUMINISTRO E INSTALACION FACHADAS | PANELES SINGLE SKIN O SIMILARES ALUZINC ALUMINIO ACERO CORTE QL605-330/AL 0,7-1,0-1,2 (INCLUYE PIEZAS PARA EL ENSAMBLE ENTRE SI Y ACCESOSRIOS PARA EL CORRECTO MONTAJE)</t>
  </si>
  <si>
    <t>SUMINISTRO E INSTALACION DE BARANDA EN ACERO INOXIDABLE CON HILOS con parales en tubería redonda de 1-1/2” y roda-manos o bolillo en tubería redonda de 2”, 3 hilos en tubería redonda de ½”, todo en acero inoxidable 304 satinado.Incluye bridas de sujeción para anclaje, tapa-bridas y chazos.Cada paral de soporte a pared se ubica cada 100cm aprox.</t>
  </si>
  <si>
    <t>SALIDAS ELECTRICAS</t>
  </si>
  <si>
    <t>6.01</t>
  </si>
  <si>
    <t>12.31.</t>
  </si>
  <si>
    <t>6.02</t>
  </si>
  <si>
    <t>6.03</t>
  </si>
  <si>
    <t>12.9</t>
  </si>
  <si>
    <t>6.04</t>
  </si>
  <si>
    <t>12.10</t>
  </si>
  <si>
    <t>6.05</t>
  </si>
  <si>
    <t>6.06</t>
  </si>
  <si>
    <t>6.07</t>
  </si>
  <si>
    <t>6.08</t>
  </si>
  <si>
    <t>6.09</t>
  </si>
  <si>
    <t>6.10</t>
  </si>
  <si>
    <t>SALIDA LÁMPARA TOMA PVC COMPLETA</t>
  </si>
  <si>
    <t>REFLECTOR 400W CON CAMPANA EN ALUMINIO</t>
  </si>
  <si>
    <t>LUMINARIA BALA</t>
  </si>
  <si>
    <t>SALIDA TOMA DOBLE PVC COMPLETA</t>
  </si>
  <si>
    <t>SALIDA TRIFÁSICA PVC COMPLETA</t>
  </si>
  <si>
    <t>SALIDA LÁMPARA EMERGENCIA COMPLETA</t>
  </si>
  <si>
    <t>LAMPARA DE EMERGENCIA</t>
  </si>
  <si>
    <t>LETRERO DE EMERGENCIA</t>
  </si>
  <si>
    <t>SALIDA SENSOR MOVIMIENTO COMPLETO</t>
  </si>
  <si>
    <t>SENSOR MOVIMIENTO COMPLETO</t>
  </si>
  <si>
    <t>TABLEROS Y ACOMETIDAS</t>
  </si>
  <si>
    <t>7.01</t>
  </si>
  <si>
    <t>7.02</t>
  </si>
  <si>
    <t>7.03</t>
  </si>
  <si>
    <t>7.04</t>
  </si>
  <si>
    <t>7.05</t>
  </si>
  <si>
    <t>7.06</t>
  </si>
  <si>
    <t>TABLERO 42 CIRCUITOS (INCLUYE 1 TACO 3x125 AMP, 36 TACOS 1x20 AMP, 1 TACO 3x30 AMP, 1 TACO 3x40 AMP)</t>
  </si>
  <si>
    <t>TUBERÍA ACERO NEGRO ROSCADA 2" SCH-40 (INCLUYE ACCESORIOS Y SOPORTES)</t>
  </si>
  <si>
    <t xml:space="preserve">Acometida  desde el Armario de medidores hasta  Tablero en (3No2/0+2/0) THHN +1No8T Desnudo </t>
  </si>
  <si>
    <t xml:space="preserve">caja de medidor </t>
  </si>
  <si>
    <t xml:space="preserve">Medidor de energia trifasicos  </t>
  </si>
  <si>
    <t>LÍNEA A TIERRA TABLERO GENERAL (VARILLA COOPER WELL)</t>
  </si>
  <si>
    <t>SISTEMA DECOMUNICACIONES INTERIOR</t>
  </si>
  <si>
    <t>8.02</t>
  </si>
  <si>
    <t>8.03</t>
  </si>
  <si>
    <t>8.01</t>
  </si>
  <si>
    <t>BANDEJA PORTACABLE ACERO GALVANIZADO 30x80</t>
  </si>
  <si>
    <t>CABLE UTP CATEGORÍA 6A</t>
  </si>
  <si>
    <t>Ml</t>
  </si>
  <si>
    <t>SALIDA DE DATOS COMPLETA (INCLUYE FACE PLATE Y MARCACIÓN)</t>
  </si>
  <si>
    <t>REDES EXTERIORES-RED DE MEDIA TENSIÓN</t>
  </si>
  <si>
    <t>9.01</t>
  </si>
  <si>
    <t>9.02</t>
  </si>
  <si>
    <t>9.03</t>
  </si>
  <si>
    <t>9.04</t>
  </si>
  <si>
    <t>9.05</t>
  </si>
  <si>
    <t>9.06</t>
  </si>
  <si>
    <t>9.07</t>
  </si>
  <si>
    <t>9.08</t>
  </si>
  <si>
    <t>9.09</t>
  </si>
  <si>
    <t>9.10</t>
  </si>
  <si>
    <t>9.11</t>
  </si>
  <si>
    <t>9.12</t>
  </si>
  <si>
    <t>9.13</t>
  </si>
  <si>
    <t>DESMONTAR POSTES EXISTENTES</t>
  </si>
  <si>
    <t>UN.</t>
  </si>
  <si>
    <t>POSTE CONCRETO EXTRAREFORZADO 12 M 750 Kg</t>
  </si>
  <si>
    <t>POSTE CONCRETO EXTRAREFORZADO 12 M 1050 Kg</t>
  </si>
  <si>
    <t>DUCTO ELÉCTRICO PVC 2"</t>
  </si>
  <si>
    <t>Red de media tension en cable  3X1/0 ACSR</t>
  </si>
  <si>
    <t>estructura LA 204</t>
  </si>
  <si>
    <t>estructura CTU 501-1</t>
  </si>
  <si>
    <t xml:space="preserve">UN </t>
  </si>
  <si>
    <t>DPS en transformador</t>
  </si>
  <si>
    <t xml:space="preserve">CORTACIRCUITOS  MONOFASICOS </t>
  </si>
  <si>
    <t>TRANSFORMADOR TRIFASICO EN ACEITE 45 KVA  13200/220 Vol.</t>
  </si>
  <si>
    <t>Malla de puesta a tierra subestacion y puesta a tierra de ascesorios y equipos</t>
  </si>
  <si>
    <t>red trensada 1/0  aluminio</t>
  </si>
  <si>
    <t>Maniobra conexión subestacin edificio punto conexión</t>
  </si>
  <si>
    <t>SISTEMA DE DETECCIÓN DE INCENDIOS</t>
  </si>
  <si>
    <t>10.01</t>
  </si>
  <si>
    <t>10.02</t>
  </si>
  <si>
    <t>10.03</t>
  </si>
  <si>
    <t>10.04</t>
  </si>
  <si>
    <t>10.05</t>
  </si>
  <si>
    <t>10.06</t>
  </si>
  <si>
    <t>Suministro, transporte e instalacion de Central de alarma contraincendio  10 zonas incluida fuente, bateria y transformador</t>
  </si>
  <si>
    <t>UND</t>
  </si>
  <si>
    <t>Suministro , transporte e instalacion de Salida para sistema de deteccion de incendios en tuberia EMT</t>
  </si>
  <si>
    <t>SENSOR DE HUMO FOTOELÉCTRICO</t>
  </si>
  <si>
    <t>Suministro, transporte e instalacion de estacion manual</t>
  </si>
  <si>
    <t>Suministro, transporte e instalacion de luz estroboscopica</t>
  </si>
  <si>
    <t>Caja de paso 20x20</t>
  </si>
  <si>
    <t>PLANTA DE EMERGENCIA</t>
  </si>
  <si>
    <t>11.01</t>
  </si>
  <si>
    <t>11.02</t>
  </si>
  <si>
    <t>11.03</t>
  </si>
  <si>
    <t>11.04</t>
  </si>
  <si>
    <t>11.05</t>
  </si>
  <si>
    <t>11.06</t>
  </si>
  <si>
    <t>caja  para medidor, trifasico 150 Amp.</t>
  </si>
  <si>
    <t>medidor electronico  trifasico 150 amp</t>
  </si>
  <si>
    <t>Tablero de Transferencia BOMBA CONTRA INCENDIO certificado</t>
  </si>
  <si>
    <t>Tablero control Bomba Incendios</t>
  </si>
  <si>
    <t>RED SUMINISTRO PVC 2"</t>
  </si>
  <si>
    <t xml:space="preserve"> Suministro  transporte e instalacion Acometida 3x1/0 +1/0 Al  +8 CuT </t>
  </si>
  <si>
    <t>BOMBA AGUA POTABLE</t>
  </si>
  <si>
    <t>12.01</t>
  </si>
  <si>
    <t>13.01</t>
  </si>
  <si>
    <t>13.02</t>
  </si>
  <si>
    <t>13.03</t>
  </si>
  <si>
    <t>13.04</t>
  </si>
  <si>
    <t>13.05</t>
  </si>
  <si>
    <t xml:space="preserve">Planta de emergencia 75 kVA      EFECTIVOS </t>
  </si>
  <si>
    <t>Desfogue de planta emergencia</t>
  </si>
  <si>
    <t>tablero distribucion planta emergencia</t>
  </si>
  <si>
    <t>transferencia planta emergencia</t>
  </si>
  <si>
    <t xml:space="preserve">Acometida 3x1/0 +1/0 +8T </t>
  </si>
  <si>
    <t>VOZ Y DATOS-EQUIPOS</t>
  </si>
  <si>
    <t>14.01</t>
  </si>
  <si>
    <t>14.02</t>
  </si>
  <si>
    <t>14.03</t>
  </si>
  <si>
    <t>14.04</t>
  </si>
  <si>
    <t>14.05</t>
  </si>
  <si>
    <t>14.06</t>
  </si>
  <si>
    <t>14.07</t>
  </si>
  <si>
    <t>14.08</t>
  </si>
  <si>
    <t>Tablero de distribución de 18 Circuitos bifasico</t>
  </si>
  <si>
    <t>Int. automático enchufable de 1x20 AMP</t>
  </si>
  <si>
    <t>Int. automático industrial de 3x50 AMP</t>
  </si>
  <si>
    <t>Acometida  desde tablero a ups y de esta a tablero regulado en 2x8+8+10T Cu hasta  Tablero en 1Ø1" PVC SCH 40</t>
  </si>
  <si>
    <t>Rack de 80 puntos</t>
  </si>
  <si>
    <t>UPS 15 KVA bifasica 220 Voltios</t>
  </si>
  <si>
    <t xml:space="preserve">SUMINISTRO E INSTALACION IPS  </t>
  </si>
  <si>
    <t>TUBERIA RED CONTRA INCENDIOS</t>
  </si>
  <si>
    <t>15.01</t>
  </si>
  <si>
    <t>15.02</t>
  </si>
  <si>
    <t>15.03</t>
  </si>
  <si>
    <t>15.04</t>
  </si>
  <si>
    <t>15.05</t>
  </si>
  <si>
    <t>15.06</t>
  </si>
  <si>
    <t>15.07</t>
  </si>
  <si>
    <t>11.52</t>
  </si>
  <si>
    <t>11.50</t>
  </si>
  <si>
    <t>11.47</t>
  </si>
  <si>
    <t>11.65</t>
  </si>
  <si>
    <t>11.61</t>
  </si>
  <si>
    <t>11.58</t>
  </si>
  <si>
    <t>TUBERÍA ACERO NEGRO RANURADA 4" SCH-40 (INCLUYE
ACCESORIOS Y SOPORTES)</t>
  </si>
  <si>
    <t>TUBERÍA ACERO NEGRO RANURADA 2-1/2" SCH-40 (INCLUYE
ACCESORIOS Y SOPORTES)</t>
  </si>
  <si>
    <t>TUBERÍA ACERO NEGRO ROSCADA 1 1/2" SCH-40 (INCLUYE
ACCESORIOS Y SOPORTES)</t>
  </si>
  <si>
    <t>GABINETE TIPO I</t>
  </si>
  <si>
    <t>VÁLVULA DE TOMA Y EXPULSIÓN DE AIRE 1"</t>
  </si>
  <si>
    <t>SIAMESA INYECCIÓN 4" X 2 1/2" X 2 1/2"</t>
  </si>
  <si>
    <t>PINTURA PARA TUBERÍA RED DE INCENDIOS CON DIÁMETRO MAYOR
A 2"</t>
  </si>
  <si>
    <t>11.21.</t>
  </si>
  <si>
    <t>3.1.</t>
  </si>
  <si>
    <t>3.6</t>
  </si>
  <si>
    <t xml:space="preserve">CONEXIÓN DOMICILIARIA EN PVCS 6" 10M + ROTURA DE ANDEN + RECEBO + DISPOSICION FINAL DE MATERIAL </t>
  </si>
  <si>
    <t>SALIDA SANITARIA PVC-S/PARAL 4"</t>
  </si>
  <si>
    <t>SALIDA SANITARIA PVC-S/PARAL 2"</t>
  </si>
  <si>
    <t>RED SANITARIA PVC-S 2"</t>
  </si>
  <si>
    <t>RED SANITARIA PVC-S 3"</t>
  </si>
  <si>
    <t>RED SANITARIA PVC-S 4"</t>
  </si>
  <si>
    <t>REVENTILACIÓN 2"</t>
  </si>
  <si>
    <t>SIFÓN PARA DRENAJE EN PVC DE 4"</t>
  </si>
  <si>
    <t>CAJA DE INSPECCIÓN DE 80X80</t>
  </si>
  <si>
    <t>RED HIDRAULICA</t>
  </si>
  <si>
    <t>17.01</t>
  </si>
  <si>
    <t>17.02</t>
  </si>
  <si>
    <t>17.03</t>
  </si>
  <si>
    <t>17.04</t>
  </si>
  <si>
    <t>17.05</t>
  </si>
  <si>
    <t>17.06</t>
  </si>
  <si>
    <t>17.07</t>
  </si>
  <si>
    <t>17.08</t>
  </si>
  <si>
    <t>17.09</t>
  </si>
  <si>
    <t>ACOMETIDA EN PVC 3/4" 5M</t>
  </si>
  <si>
    <t>PUNTO HIDRÁULICO PVC-P/PARAL 1/2"</t>
  </si>
  <si>
    <t>SUMINISTRO E INSTALACION DE LAVAMANOS</t>
  </si>
  <si>
    <t>GRIFERIA PARA LAVAMANOS</t>
  </si>
  <si>
    <t>GRIFERIA PARA LAVAPLATOS</t>
  </si>
  <si>
    <t>LLAVE MANGUERA</t>
  </si>
  <si>
    <t>SUMINISTRO E INSTALACION DE ORINAL</t>
  </si>
  <si>
    <t>RED SUMINISTRO PVC 1/2"</t>
  </si>
  <si>
    <t>ml</t>
  </si>
  <si>
    <t>CAJA CONTADOR DE AGUA</t>
  </si>
  <si>
    <t>PUNTO HIDRÁULICO PVC-P/PARAL 1-1/4"</t>
  </si>
  <si>
    <t>RED SUMINISTRO PVC 1"</t>
  </si>
  <si>
    <t>RED SUMINISTRO PVC 1 1/2"</t>
  </si>
  <si>
    <t>APARATOS SANITARIOS Y OTROS</t>
  </si>
  <si>
    <t>18.01</t>
  </si>
  <si>
    <t>18.02</t>
  </si>
  <si>
    <t>18.03</t>
  </si>
  <si>
    <t>17.13</t>
  </si>
  <si>
    <t>18.04</t>
  </si>
  <si>
    <t>SUMINISTRO E INSTALACIÓN APARATO SANITARIO</t>
  </si>
  <si>
    <t xml:space="preserve">SUMINISTRO E INSTALACIÓN ORINAL DE LLAVE (INCLUYE GRIFERÍA) </t>
  </si>
  <si>
    <t>SUMINISTRO E INSTALACIÓN LAVAPLATOS DE SOBREPONER EN ACERO INOXIDABLE 120 X 60 cm (INCLUYE ACCESORIOS Y GRIFERÍA)</t>
  </si>
  <si>
    <t>19.01</t>
  </si>
  <si>
    <t>ASCENSOR EN ESTRUCTURA AUTOPORTANTE CAPACIDAD 300 KG</t>
  </si>
  <si>
    <t>AIU</t>
  </si>
  <si>
    <t>COSTOS INDIRECTOS</t>
  </si>
  <si>
    <t>CERTIFICACION RETIE</t>
  </si>
  <si>
    <t>CERTIFICACIÓN RETILAB</t>
  </si>
  <si>
    <t>TOTAL OBRA</t>
  </si>
  <si>
    <t>INTERVENTORÍA</t>
  </si>
  <si>
    <t>AJUSTE</t>
  </si>
  <si>
    <t>CONSTRUCCIÓN CENTRO ADMINISTRATIVO MUNICIPAL , MUNICIPIO DE SAN ANTONIO DEL TEQUENDAMA , DEPARTAMENTO DE CUNDINAMARCA CONVENIO ICCU N°. ICCU-1002-2025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</si>
</sst>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 #,##0.00\ [$€]_-;\-* #,##0.00\ [$€]_-;_-* &quot;-&quot;??\ [$€]_-;_-@_-"/>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 #,##0.00\ _P_t_s_-;\-* #,##0.00\ _P_t_s_-;_-* &quot;-&quot;??\ _P_t_s_-;_-@_-"/>
    <numFmt numFmtId="203" formatCode="_-[$$-240A]\ * #,##0.00_-;\-[$$-240A]\ * #,##0.00_-;_-[$$-240A]\ * &quot;-&quot;??_-;_-@_-"/>
    <numFmt numFmtId="204" formatCode="0.0"/>
    <numFmt numFmtId="205" formatCode="0.00000"/>
    <numFmt numFmtId="206" formatCode="_-[$$-240A]* #,##0_-;\-[$$-240A]* #,##0_-;_-[$$-240A]*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sz val="10"/>
      <name val="Arial"/>
      <family val="2"/>
    </font>
    <font>
      <sz val="10"/>
      <color theme="1"/>
      <name val="Arial"/>
      <family val="2"/>
    </font>
    <font>
      <sz val="12"/>
      <name val="Arial"/>
      <family val="2"/>
    </font>
    <font>
      <sz val="12"/>
      <color theme="1"/>
      <name val="Arial"/>
      <family val="2"/>
    </font>
    <font>
      <b/>
      <sz val="11"/>
      <name val="Arial Narrow"/>
      <family val="2"/>
    </font>
    <font>
      <sz val="11"/>
      <color theme="1"/>
      <name val="Arial Narrow"/>
      <family val="2"/>
    </font>
    <font>
      <b/>
      <sz val="12"/>
      <name val="Arial Narrow"/>
      <family val="2"/>
    </font>
    <font>
      <b/>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s>
  <cellStyleXfs count="33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50">
      <alignment horizontal="right"/>
    </xf>
    <xf numFmtId="186" fontId="7" fillId="0" borderId="50">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50">
      <alignment horizontal="right"/>
    </xf>
    <xf numFmtId="189" fontId="5" fillId="0" borderId="0">
      <protection locked="0"/>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5">
      <protection locked="0"/>
    </xf>
    <xf numFmtId="0" fontId="48" fillId="0" borderId="0"/>
    <xf numFmtId="0" fontId="49" fillId="0" borderId="0" applyNumberFormat="0" applyFill="0" applyBorder="0" applyAlignment="0" applyProtection="0">
      <alignment vertical="top"/>
      <protection locked="0"/>
    </xf>
    <xf numFmtId="44" fontId="52" fillId="0" borderId="0" applyFont="0" applyFill="0" applyBorder="0" applyAlignment="0" applyProtection="0"/>
    <xf numFmtId="182"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xf numFmtId="42" fontId="5" fillId="0" borderId="0" applyFont="0" applyFill="0" applyBorder="0" applyAlignment="0" applyProtection="0"/>
    <xf numFmtId="44" fontId="5" fillId="0" borderId="0" applyFont="0" applyFill="0" applyBorder="0" applyAlignment="0" applyProtection="0"/>
  </cellStyleXfs>
  <cellXfs count="350">
    <xf numFmtId="0" fontId="0" fillId="0" borderId="0" xfId="0"/>
    <xf numFmtId="0" fontId="30" fillId="0" borderId="0" xfId="89" applyFont="1"/>
    <xf numFmtId="0" fontId="30" fillId="0" borderId="0" xfId="89" applyFont="1" applyAlignment="1">
      <alignment horizontal="center"/>
    </xf>
    <xf numFmtId="0" fontId="30" fillId="0" borderId="38" xfId="89" applyFont="1" applyBorder="1"/>
    <xf numFmtId="0" fontId="31" fillId="0" borderId="0" xfId="0" applyFont="1"/>
    <xf numFmtId="0" fontId="31" fillId="0" borderId="14" xfId="0" applyFont="1" applyBorder="1"/>
    <xf numFmtId="0" fontId="42" fillId="0" borderId="0" xfId="0" applyFont="1" applyAlignment="1">
      <alignment horizontal="left"/>
    </xf>
    <xf numFmtId="0" fontId="32" fillId="0" borderId="11" xfId="0" applyFont="1" applyBorder="1" applyAlignment="1">
      <alignment horizontal="left"/>
    </xf>
    <xf numFmtId="0" fontId="31" fillId="0" borderId="12" xfId="0" applyFont="1" applyBorder="1" applyAlignment="1">
      <alignment horizontal="center"/>
    </xf>
    <xf numFmtId="0" fontId="31" fillId="0" borderId="0" xfId="0" applyFont="1" applyAlignment="1">
      <alignment horizontal="center"/>
    </xf>
    <xf numFmtId="0" fontId="31" fillId="0" borderId="11" xfId="0" applyFont="1" applyBorder="1" applyAlignment="1">
      <alignment horizontal="left"/>
    </xf>
    <xf numFmtId="0" fontId="31" fillId="0" borderId="12" xfId="0" applyFont="1" applyBorder="1"/>
    <xf numFmtId="0" fontId="31" fillId="0" borderId="0" xfId="0" applyFont="1" applyAlignment="1">
      <alignment horizontal="left"/>
    </xf>
    <xf numFmtId="0" fontId="31" fillId="0" borderId="11" xfId="0" applyFont="1" applyBorder="1"/>
    <xf numFmtId="0" fontId="31" fillId="0" borderId="56" xfId="0" applyFont="1" applyBorder="1"/>
    <xf numFmtId="0" fontId="31" fillId="0" borderId="57"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8" xfId="0" applyFont="1" applyBorder="1"/>
    <xf numFmtId="0" fontId="31" fillId="0" borderId="22" xfId="0" applyFont="1" applyBorder="1"/>
    <xf numFmtId="0" fontId="44" fillId="0" borderId="21" xfId="0" applyFont="1" applyBorder="1"/>
    <xf numFmtId="0" fontId="32" fillId="0" borderId="12" xfId="0" applyFont="1" applyBorder="1"/>
    <xf numFmtId="0" fontId="32" fillId="0" borderId="0" xfId="0" applyFont="1"/>
    <xf numFmtId="0" fontId="32" fillId="0" borderId="11" xfId="0" applyFont="1" applyBorder="1"/>
    <xf numFmtId="0" fontId="31" fillId="0" borderId="59" xfId="0" applyFont="1" applyBorder="1"/>
    <xf numFmtId="0" fontId="31" fillId="0" borderId="60" xfId="0" applyFont="1" applyBorder="1"/>
    <xf numFmtId="0" fontId="31" fillId="0" borderId="61" xfId="0" applyFont="1" applyBorder="1"/>
    <xf numFmtId="43" fontId="31" fillId="24" borderId="62" xfId="0" applyNumberFormat="1" applyFont="1" applyFill="1" applyBorder="1"/>
    <xf numFmtId="43" fontId="31" fillId="0" borderId="62"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4"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5" fontId="31" fillId="24" borderId="62" xfId="0" applyNumberFormat="1" applyFont="1" applyFill="1" applyBorder="1"/>
    <xf numFmtId="173" fontId="31" fillId="0" borderId="62" xfId="34" applyFont="1" applyBorder="1"/>
    <xf numFmtId="173" fontId="31" fillId="0" borderId="41" xfId="34" applyFont="1" applyBorder="1"/>
    <xf numFmtId="0" fontId="31" fillId="0" borderId="65" xfId="0" applyFont="1" applyBorder="1"/>
    <xf numFmtId="173" fontId="31" fillId="0" borderId="48"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62"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3" xfId="34" applyFont="1" applyBorder="1"/>
    <xf numFmtId="0" fontId="31" fillId="0" borderId="20" xfId="0" applyFont="1" applyBorder="1"/>
    <xf numFmtId="2" fontId="31" fillId="0" borderId="18" xfId="0" applyNumberFormat="1" applyFont="1" applyBorder="1"/>
    <xf numFmtId="173" fontId="31" fillId="0" borderId="65" xfId="34" applyFont="1" applyBorder="1"/>
    <xf numFmtId="173" fontId="31" fillId="0" borderId="18" xfId="34" applyFont="1" applyBorder="1"/>
    <xf numFmtId="0" fontId="31" fillId="0" borderId="66" xfId="0" applyFont="1" applyBorder="1"/>
    <xf numFmtId="0" fontId="31" fillId="0" borderId="67" xfId="0" applyFont="1" applyBorder="1"/>
    <xf numFmtId="4" fontId="31" fillId="24" borderId="70" xfId="0" applyNumberFormat="1" applyFont="1" applyFill="1" applyBorder="1" applyAlignment="1">
      <alignment horizontal="center" vertical="center"/>
    </xf>
    <xf numFmtId="0" fontId="31" fillId="24" borderId="70" xfId="0" applyFont="1" applyFill="1" applyBorder="1" applyAlignment="1">
      <alignment horizontal="center" vertical="center"/>
    </xf>
    <xf numFmtId="0" fontId="44" fillId="24" borderId="72" xfId="0" applyFont="1" applyFill="1" applyBorder="1" applyAlignment="1">
      <alignment horizontal="center" vertical="center"/>
    </xf>
    <xf numFmtId="0" fontId="31" fillId="0" borderId="71" xfId="0" applyFont="1" applyBorder="1"/>
    <xf numFmtId="0" fontId="31" fillId="0" borderId="31" xfId="0" applyFont="1" applyBorder="1"/>
    <xf numFmtId="0" fontId="31" fillId="0" borderId="27" xfId="0" applyFont="1" applyBorder="1"/>
    <xf numFmtId="0" fontId="47" fillId="0" borderId="73" xfId="0" applyFont="1" applyBorder="1" applyAlignment="1">
      <alignment horizontal="center"/>
    </xf>
    <xf numFmtId="0" fontId="47" fillId="0" borderId="57" xfId="0" applyFont="1" applyBorder="1" applyAlignment="1">
      <alignment horizontal="center"/>
    </xf>
    <xf numFmtId="0" fontId="47" fillId="0" borderId="74" xfId="0" applyFont="1" applyBorder="1" applyAlignment="1">
      <alignment horizontal="left"/>
    </xf>
    <xf numFmtId="1" fontId="47" fillId="0" borderId="12" xfId="0" applyNumberFormat="1" applyFont="1" applyBorder="1" applyAlignment="1">
      <alignment horizontal="center" vertical="center"/>
    </xf>
    <xf numFmtId="0" fontId="47" fillId="0" borderId="0" xfId="0" applyFont="1" applyAlignment="1">
      <alignment horizontal="right"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60" xfId="0" applyFont="1" applyBorder="1" applyAlignment="1">
      <alignment horizontal="right" vertical="center"/>
    </xf>
    <xf numFmtId="0" fontId="45" fillId="0" borderId="60" xfId="0" applyFont="1" applyBorder="1" applyAlignment="1">
      <alignment horizontal="center"/>
    </xf>
    <xf numFmtId="0" fontId="31" fillId="0" borderId="61" xfId="0" applyFont="1" applyBorder="1" applyAlignment="1">
      <alignment horizontal="center"/>
    </xf>
    <xf numFmtId="0" fontId="47" fillId="0" borderId="75" xfId="0" applyFont="1" applyBorder="1" applyAlignment="1">
      <alignment vertical="center"/>
    </xf>
    <xf numFmtId="0" fontId="47" fillId="0" borderId="56" xfId="0" applyFont="1" applyBorder="1" applyAlignment="1">
      <alignment vertical="center"/>
    </xf>
    <xf numFmtId="0" fontId="45" fillId="0" borderId="56" xfId="0" applyFont="1" applyBorder="1" applyAlignment="1">
      <alignment horizontal="center"/>
    </xf>
    <xf numFmtId="0" fontId="31" fillId="0" borderId="64" xfId="0" applyFont="1" applyBorder="1" applyAlignment="1">
      <alignment horizontal="center"/>
    </xf>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7" xfId="0" applyFont="1" applyFill="1" applyBorder="1" applyAlignment="1">
      <alignment horizontal="center"/>
    </xf>
    <xf numFmtId="0" fontId="45" fillId="0" borderId="0" xfId="0" applyFont="1" applyAlignment="1">
      <alignment horizontal="center"/>
    </xf>
    <xf numFmtId="0" fontId="30" fillId="25" borderId="0" xfId="89" applyFont="1" applyFill="1"/>
    <xf numFmtId="203" fontId="54" fillId="0" borderId="18" xfId="257" applyNumberFormat="1" applyFont="1" applyFill="1" applyBorder="1" applyAlignment="1">
      <alignment horizontal="right" vertical="center"/>
    </xf>
    <xf numFmtId="0" fontId="55" fillId="0" borderId="23" xfId="0" applyFont="1" applyBorder="1" applyAlignment="1">
      <alignment horizontal="left" vertical="center" wrapText="1"/>
    </xf>
    <xf numFmtId="174" fontId="55" fillId="0" borderId="18" xfId="48" applyFont="1" applyFill="1" applyBorder="1" applyAlignment="1">
      <alignment horizontal="center" vertical="center" wrapText="1"/>
    </xf>
    <xf numFmtId="202" fontId="55" fillId="0" borderId="23" xfId="0" applyNumberFormat="1" applyFont="1" applyBorder="1" applyAlignment="1">
      <alignment horizontal="right" vertical="center" wrapText="1"/>
    </xf>
    <xf numFmtId="0" fontId="55" fillId="0" borderId="18" xfId="0" applyFont="1" applyBorder="1" applyAlignment="1">
      <alignment horizontal="center" vertical="center" wrapText="1"/>
    </xf>
    <xf numFmtId="0" fontId="30" fillId="0" borderId="39" xfId="89" applyFont="1" applyBorder="1"/>
    <xf numFmtId="0" fontId="30" fillId="0" borderId="40" xfId="89" applyFont="1" applyBorder="1"/>
    <xf numFmtId="0" fontId="30" fillId="0" borderId="40" xfId="89" applyFont="1" applyBorder="1" applyAlignment="1">
      <alignment horizontal="center"/>
    </xf>
    <xf numFmtId="0" fontId="30" fillId="25" borderId="38" xfId="89" applyFont="1" applyFill="1" applyBorder="1"/>
    <xf numFmtId="0" fontId="56" fillId="0" borderId="20" xfId="126" applyFont="1" applyBorder="1" applyAlignment="1">
      <alignment horizontal="center" vertical="center" wrapText="1"/>
    </xf>
    <xf numFmtId="0" fontId="56" fillId="24" borderId="42" xfId="73" applyFont="1" applyFill="1" applyBorder="1" applyAlignment="1">
      <alignment vertical="center"/>
    </xf>
    <xf numFmtId="0" fontId="56" fillId="24" borderId="44" xfId="73" applyFont="1" applyFill="1" applyBorder="1" applyAlignment="1">
      <alignment vertical="center"/>
    </xf>
    <xf numFmtId="0" fontId="56" fillId="24" borderId="45" xfId="73" applyFont="1" applyFill="1" applyBorder="1" applyAlignment="1">
      <alignment vertical="center"/>
    </xf>
    <xf numFmtId="0" fontId="30" fillId="0" borderId="53" xfId="73" applyFont="1" applyBorder="1" applyAlignment="1">
      <alignment horizontal="center" vertical="center"/>
    </xf>
    <xf numFmtId="0" fontId="30" fillId="0" borderId="18" xfId="74" applyFont="1" applyBorder="1" applyAlignment="1">
      <alignment horizontal="center" vertical="center"/>
    </xf>
    <xf numFmtId="0" fontId="30" fillId="0" borderId="18" xfId="234" applyFont="1" applyBorder="1" applyAlignment="1">
      <alignment vertical="center" wrapText="1"/>
    </xf>
    <xf numFmtId="4" fontId="30" fillId="0" borderId="18" xfId="39" applyNumberFormat="1" applyFont="1" applyBorder="1" applyAlignment="1">
      <alignment vertical="center" wrapText="1"/>
    </xf>
    <xf numFmtId="203" fontId="30" fillId="0" borderId="18" xfId="257" applyNumberFormat="1" applyFont="1" applyFill="1" applyBorder="1" applyAlignment="1">
      <alignment horizontal="right" vertical="center"/>
    </xf>
    <xf numFmtId="167" fontId="30" fillId="0" borderId="30" xfId="62" applyNumberFormat="1" applyFont="1" applyBorder="1" applyAlignment="1">
      <alignment horizontal="right" vertical="center" wrapText="1"/>
    </xf>
    <xf numFmtId="0" fontId="30" fillId="0" borderId="19" xfId="234" applyFont="1" applyBorder="1" applyAlignment="1">
      <alignment vertical="center" wrapText="1"/>
    </xf>
    <xf numFmtId="0" fontId="30" fillId="25" borderId="18" xfId="234" applyFont="1" applyFill="1" applyBorder="1" applyAlignment="1">
      <alignment vertical="center" wrapText="1"/>
    </xf>
    <xf numFmtId="0" fontId="30" fillId="0" borderId="13" xfId="73" applyFont="1" applyBorder="1" applyAlignment="1">
      <alignment horizontal="left" vertical="center"/>
    </xf>
    <xf numFmtId="0" fontId="30" fillId="0" borderId="14" xfId="89" applyFont="1" applyBorder="1"/>
    <xf numFmtId="0" fontId="30" fillId="0" borderId="14" xfId="89" applyFont="1" applyBorder="1" applyAlignment="1">
      <alignment horizontal="center"/>
    </xf>
    <xf numFmtId="176" fontId="56" fillId="0" borderId="41" xfId="39" applyNumberFormat="1" applyFont="1" applyBorder="1" applyAlignment="1">
      <alignment horizontal="right" vertical="center"/>
    </xf>
    <xf numFmtId="0" fontId="30" fillId="0" borderId="18" xfId="73" applyFont="1" applyBorder="1" applyAlignment="1">
      <alignment horizontal="center" vertical="center"/>
    </xf>
    <xf numFmtId="0" fontId="57" fillId="0" borderId="23" xfId="0" applyFont="1" applyBorder="1" applyAlignment="1">
      <alignment horizontal="left" vertical="center" wrapText="1"/>
    </xf>
    <xf numFmtId="174" fontId="57" fillId="0" borderId="18" xfId="48" applyFont="1" applyFill="1" applyBorder="1" applyAlignment="1">
      <alignment horizontal="center" vertical="center" wrapText="1"/>
    </xf>
    <xf numFmtId="202" fontId="57" fillId="0" borderId="23" xfId="0" applyNumberFormat="1" applyFont="1" applyBorder="1" applyAlignment="1">
      <alignment horizontal="right" vertical="center" wrapText="1"/>
    </xf>
    <xf numFmtId="0" fontId="30" fillId="0" borderId="18" xfId="126" applyFont="1" applyBorder="1" applyAlignment="1">
      <alignment horizontal="center" vertical="center"/>
    </xf>
    <xf numFmtId="0" fontId="30" fillId="0" borderId="18" xfId="135" applyFont="1" applyBorder="1" applyAlignment="1">
      <alignment horizontal="center" vertical="center"/>
    </xf>
    <xf numFmtId="0" fontId="30" fillId="0" borderId="53" xfId="135" applyFont="1" applyBorder="1" applyAlignment="1">
      <alignment horizontal="center" vertical="center"/>
    </xf>
    <xf numFmtId="0" fontId="30" fillId="0" borderId="52" xfId="73" applyFont="1" applyBorder="1" applyAlignment="1">
      <alignment horizontal="left" vertical="center"/>
    </xf>
    <xf numFmtId="0" fontId="30" fillId="0" borderId="0" xfId="73" applyFont="1" applyAlignment="1">
      <alignment horizontal="center" vertical="center"/>
    </xf>
    <xf numFmtId="0" fontId="30" fillId="0" borderId="0" xfId="73" applyFont="1" applyAlignment="1">
      <alignment horizontal="left" vertical="center" wrapText="1"/>
    </xf>
    <xf numFmtId="167" fontId="30" fillId="0" borderId="46" xfId="62" applyNumberFormat="1" applyFont="1" applyBorder="1" applyAlignment="1">
      <alignment horizontal="right" vertical="center" wrapText="1"/>
    </xf>
    <xf numFmtId="176" fontId="56" fillId="0" borderId="51" xfId="39" applyNumberFormat="1" applyFont="1" applyBorder="1" applyAlignment="1">
      <alignment horizontal="right" vertical="center"/>
    </xf>
    <xf numFmtId="167" fontId="30" fillId="0" borderId="18" xfId="62" applyNumberFormat="1" applyFont="1" applyBorder="1" applyAlignment="1">
      <alignment horizontal="right" vertical="center" wrapText="1"/>
    </xf>
    <xf numFmtId="0" fontId="30" fillId="0" borderId="33" xfId="73" applyFont="1" applyBorder="1" applyAlignment="1">
      <alignment horizontal="center" vertical="center"/>
    </xf>
    <xf numFmtId="2" fontId="30" fillId="0" borderId="14" xfId="73" applyNumberFormat="1" applyFont="1" applyBorder="1" applyAlignment="1">
      <alignment horizontal="center" vertical="center"/>
    </xf>
    <xf numFmtId="0" fontId="30" fillId="0" borderId="14" xfId="73" applyFont="1" applyBorder="1" applyAlignment="1">
      <alignment horizontal="left" vertical="center"/>
    </xf>
    <xf numFmtId="0" fontId="30" fillId="0" borderId="14" xfId="73" applyFont="1" applyBorder="1" applyAlignment="1">
      <alignment horizontal="center" vertical="center"/>
    </xf>
    <xf numFmtId="167" fontId="30" fillId="0" borderId="24" xfId="62" applyNumberFormat="1" applyFont="1" applyBorder="1" applyAlignment="1">
      <alignment horizontal="right" vertical="center" wrapText="1"/>
    </xf>
    <xf numFmtId="0" fontId="30" fillId="0" borderId="14" xfId="73" applyFont="1" applyBorder="1" applyAlignment="1">
      <alignment horizontal="left" vertical="center" wrapText="1"/>
    </xf>
    <xf numFmtId="0" fontId="30" fillId="0" borderId="0" xfId="90" applyFont="1"/>
    <xf numFmtId="0" fontId="30" fillId="0" borderId="38" xfId="90" applyFont="1" applyBorder="1"/>
    <xf numFmtId="185" fontId="56" fillId="24" borderId="45" xfId="73" applyNumberFormat="1" applyFont="1" applyFill="1" applyBorder="1" applyAlignment="1">
      <alignment vertical="center"/>
    </xf>
    <xf numFmtId="49" fontId="56" fillId="0" borderId="0" xfId="131" applyNumberFormat="1" applyFont="1" applyAlignment="1">
      <alignment horizontal="right" vertical="center"/>
    </xf>
    <xf numFmtId="0" fontId="30" fillId="0" borderId="0" xfId="128" applyFont="1"/>
    <xf numFmtId="0" fontId="30" fillId="0" borderId="0" xfId="128" applyFont="1" applyAlignment="1">
      <alignment horizontal="center"/>
    </xf>
    <xf numFmtId="181" fontId="30" fillId="0" borderId="35" xfId="129" applyNumberFormat="1" applyFont="1" applyBorder="1" applyAlignment="1">
      <alignment vertical="center"/>
    </xf>
    <xf numFmtId="0" fontId="30" fillId="0" borderId="21" xfId="128" applyFont="1" applyBorder="1" applyAlignment="1">
      <alignment horizontal="left" vertical="center"/>
    </xf>
    <xf numFmtId="180" fontId="30" fillId="0" borderId="22" xfId="129" applyNumberFormat="1" applyFont="1" applyBorder="1" applyAlignment="1">
      <alignment horizontal="center" vertical="center"/>
    </xf>
    <xf numFmtId="0" fontId="56" fillId="0" borderId="22" xfId="128" applyFont="1" applyBorder="1" applyAlignment="1">
      <alignment vertical="center"/>
    </xf>
    <xf numFmtId="0" fontId="56" fillId="0" borderId="23" xfId="128" applyFont="1" applyBorder="1" applyAlignment="1">
      <alignment horizontal="right" vertical="center"/>
    </xf>
    <xf numFmtId="181" fontId="30" fillId="0" borderId="30" xfId="129" applyNumberFormat="1" applyFont="1" applyBorder="1" applyAlignment="1">
      <alignment vertical="center"/>
    </xf>
    <xf numFmtId="0" fontId="30" fillId="0" borderId="0" xfId="126" applyFont="1" applyAlignment="1">
      <alignment horizontal="center" vertical="center"/>
    </xf>
    <xf numFmtId="9" fontId="30" fillId="0" borderId="22" xfId="129" applyNumberFormat="1" applyFont="1" applyBorder="1" applyAlignment="1">
      <alignment horizontal="center" vertical="center"/>
    </xf>
    <xf numFmtId="181" fontId="30" fillId="0" borderId="22" xfId="129" applyNumberFormat="1" applyFont="1" applyBorder="1" applyAlignment="1">
      <alignment vertical="center"/>
    </xf>
    <xf numFmtId="0" fontId="30" fillId="0" borderId="23" xfId="128" applyFont="1" applyBorder="1" applyAlignment="1">
      <alignment vertical="center"/>
    </xf>
    <xf numFmtId="0" fontId="56" fillId="0" borderId="21" xfId="128" applyFont="1" applyBorder="1" applyAlignment="1">
      <alignment horizontal="left" vertical="center"/>
    </xf>
    <xf numFmtId="181" fontId="56" fillId="0" borderId="30" xfId="129" applyNumberFormat="1" applyFont="1" applyBorder="1" applyAlignment="1">
      <alignment vertical="center"/>
    </xf>
    <xf numFmtId="0" fontId="30" fillId="0" borderId="21" xfId="128" applyFont="1" applyBorder="1" applyAlignment="1">
      <alignment horizontal="justify" vertical="center" wrapText="1"/>
    </xf>
    <xf numFmtId="0" fontId="30" fillId="0" borderId="18" xfId="129" applyNumberFormat="1" applyFont="1" applyBorder="1" applyAlignment="1">
      <alignment horizontal="center" vertical="center"/>
    </xf>
    <xf numFmtId="181" fontId="30" fillId="0" borderId="18" xfId="129" applyNumberFormat="1" applyFont="1" applyBorder="1" applyAlignment="1">
      <alignment horizontal="center" vertical="center"/>
    </xf>
    <xf numFmtId="0" fontId="30" fillId="0" borderId="21" xfId="128" applyFont="1" applyBorder="1" applyAlignment="1">
      <alignment horizontal="left" vertical="center" wrapText="1"/>
    </xf>
    <xf numFmtId="0" fontId="30" fillId="0" borderId="23" xfId="128" applyFont="1" applyBorder="1" applyAlignment="1">
      <alignment horizontal="right" vertical="center"/>
    </xf>
    <xf numFmtId="0" fontId="30" fillId="0" borderId="19" xfId="128" applyFont="1" applyBorder="1" applyAlignment="1">
      <alignment horizontal="center" vertical="center" wrapText="1"/>
    </xf>
    <xf numFmtId="0" fontId="56" fillId="0" borderId="21" xfId="128" applyFont="1" applyBorder="1" applyAlignment="1">
      <alignment horizontal="left" vertical="center" wrapText="1"/>
    </xf>
    <xf numFmtId="0" fontId="56" fillId="0" borderId="27" xfId="128" applyFont="1" applyBorder="1" applyAlignment="1">
      <alignment horizontal="left" vertical="center"/>
    </xf>
    <xf numFmtId="9" fontId="30" fillId="0" borderId="31" xfId="129" applyNumberFormat="1" applyFont="1" applyBorder="1" applyAlignment="1">
      <alignment horizontal="center" vertical="center"/>
    </xf>
    <xf numFmtId="181" fontId="56" fillId="0" borderId="31" xfId="129" applyNumberFormat="1" applyFont="1" applyBorder="1" applyAlignment="1">
      <alignment vertical="center"/>
    </xf>
    <xf numFmtId="0" fontId="30" fillId="0" borderId="28" xfId="128" applyFont="1" applyBorder="1" applyAlignment="1">
      <alignment vertical="center"/>
    </xf>
    <xf numFmtId="2" fontId="30" fillId="0" borderId="0" xfId="128" applyNumberFormat="1" applyFont="1"/>
    <xf numFmtId="181" fontId="30" fillId="0" borderId="0" xfId="129" applyNumberFormat="1" applyFont="1"/>
    <xf numFmtId="39" fontId="56" fillId="0" borderId="0" xfId="129" applyNumberFormat="1" applyFont="1" applyAlignment="1">
      <alignment vertical="center"/>
    </xf>
    <xf numFmtId="0" fontId="56" fillId="0" borderId="34" xfId="79" applyFont="1" applyBorder="1" applyAlignment="1">
      <alignment vertical="center"/>
    </xf>
    <xf numFmtId="0" fontId="30" fillId="0" borderId="17" xfId="79" applyFont="1" applyBorder="1" applyAlignment="1">
      <alignment vertical="center"/>
    </xf>
    <xf numFmtId="0" fontId="30" fillId="0" borderId="47" xfId="79" applyFont="1" applyBorder="1" applyAlignment="1">
      <alignment vertical="center"/>
    </xf>
    <xf numFmtId="184" fontId="56" fillId="25" borderId="48" xfId="60" applyNumberFormat="1" applyFont="1" applyFill="1" applyBorder="1" applyAlignment="1">
      <alignment horizontal="center" vertical="center"/>
    </xf>
    <xf numFmtId="184" fontId="56" fillId="25" borderId="18" xfId="60" applyNumberFormat="1" applyFont="1" applyFill="1" applyBorder="1" applyAlignment="1">
      <alignment horizontal="center" vertical="center"/>
    </xf>
    <xf numFmtId="9" fontId="30" fillId="26" borderId="30" xfId="95" applyFont="1" applyFill="1" applyBorder="1" applyAlignment="1">
      <alignment horizontal="center" vertical="center"/>
    </xf>
    <xf numFmtId="0" fontId="30" fillId="0" borderId="36" xfId="90" applyFont="1" applyBorder="1"/>
    <xf numFmtId="0" fontId="30" fillId="0" borderId="37" xfId="89" applyFont="1" applyBorder="1"/>
    <xf numFmtId="0" fontId="30" fillId="0" borderId="37" xfId="89" applyFont="1" applyBorder="1" applyAlignment="1">
      <alignment horizontal="center"/>
    </xf>
    <xf numFmtId="183" fontId="30" fillId="0" borderId="37" xfId="34" applyNumberFormat="1" applyFont="1" applyBorder="1"/>
    <xf numFmtId="167" fontId="56" fillId="0" borderId="30" xfId="62" applyNumberFormat="1" applyFont="1" applyBorder="1" applyAlignment="1">
      <alignment horizontal="right" vertical="center" wrapText="1"/>
    </xf>
    <xf numFmtId="167" fontId="30" fillId="0" borderId="0" xfId="89" applyNumberFormat="1" applyFont="1"/>
    <xf numFmtId="204" fontId="30" fillId="0" borderId="0" xfId="89" applyNumberFormat="1" applyFont="1"/>
    <xf numFmtId="205" fontId="30" fillId="0" borderId="0" xfId="89" applyNumberFormat="1" applyFont="1"/>
    <xf numFmtId="44" fontId="30" fillId="0" borderId="0" xfId="257" applyFont="1"/>
    <xf numFmtId="176" fontId="30" fillId="0" borderId="0" xfId="89" applyNumberFormat="1" applyFont="1"/>
    <xf numFmtId="44" fontId="30" fillId="0" borderId="0" xfId="89" applyNumberFormat="1" applyFont="1"/>
    <xf numFmtId="0" fontId="55" fillId="0" borderId="23" xfId="0" applyFont="1" applyBorder="1" applyAlignment="1">
      <alignment vertical="center" wrapText="1"/>
    </xf>
    <xf numFmtId="0" fontId="53" fillId="0" borderId="0" xfId="0" applyFont="1" applyAlignment="1">
      <alignment vertical="center"/>
    </xf>
    <xf numFmtId="202" fontId="53" fillId="0" borderId="0" xfId="0" applyNumberFormat="1" applyFont="1" applyAlignment="1">
      <alignment horizontal="right" vertical="center"/>
    </xf>
    <xf numFmtId="0" fontId="54" fillId="0" borderId="23" xfId="0" applyFont="1" applyBorder="1" applyAlignment="1">
      <alignment horizontal="left" vertical="center" wrapText="1"/>
    </xf>
    <xf numFmtId="174" fontId="54" fillId="0" borderId="18" xfId="48" applyFont="1" applyFill="1" applyBorder="1" applyAlignment="1">
      <alignment horizontal="center" vertical="center" wrapText="1"/>
    </xf>
    <xf numFmtId="202" fontId="54" fillId="0" borderId="23" xfId="0" applyNumberFormat="1" applyFont="1" applyBorder="1" applyAlignment="1">
      <alignment horizontal="right" vertical="center" wrapText="1"/>
    </xf>
    <xf numFmtId="185" fontId="56" fillId="0" borderId="0" xfId="73" applyNumberFormat="1" applyFont="1" applyAlignment="1">
      <alignment vertical="center"/>
    </xf>
    <xf numFmtId="0" fontId="56" fillId="0" borderId="0" xfId="73" applyFont="1" applyAlignment="1">
      <alignment horizontal="center" vertical="center"/>
    </xf>
    <xf numFmtId="44" fontId="56" fillId="0" borderId="0" xfId="257" applyFont="1" applyAlignment="1">
      <alignment horizontal="right" vertical="center"/>
    </xf>
    <xf numFmtId="0" fontId="58" fillId="0" borderId="0" xfId="128" applyFont="1" applyAlignment="1">
      <alignment horizontal="left" vertical="center"/>
    </xf>
    <xf numFmtId="0" fontId="33" fillId="0" borderId="0" xfId="128" applyFont="1" applyAlignment="1">
      <alignment horizontal="right" vertical="center"/>
    </xf>
    <xf numFmtId="206" fontId="58" fillId="0" borderId="0" xfId="135" applyNumberFormat="1" applyFont="1" applyAlignment="1">
      <alignment vertical="center"/>
    </xf>
    <xf numFmtId="9" fontId="56" fillId="0" borderId="23" xfId="128" applyNumberFormat="1" applyFont="1" applyBorder="1" applyAlignment="1">
      <alignment horizontal="center" vertical="center"/>
    </xf>
    <xf numFmtId="9" fontId="56" fillId="0" borderId="17" xfId="128" applyNumberFormat="1" applyFont="1" applyBorder="1" applyAlignment="1">
      <alignment horizontal="right" vertical="center"/>
    </xf>
    <xf numFmtId="206" fontId="58" fillId="24" borderId="0" xfId="135" applyNumberFormat="1" applyFont="1" applyFill="1" applyAlignment="1">
      <alignment vertical="center"/>
    </xf>
    <xf numFmtId="0" fontId="33" fillId="0" borderId="0" xfId="128" applyFont="1" applyAlignment="1">
      <alignment vertical="center"/>
    </xf>
    <xf numFmtId="181" fontId="58" fillId="0" borderId="0" xfId="129" applyNumberFormat="1" applyFont="1" applyBorder="1" applyAlignment="1">
      <alignment vertical="center"/>
    </xf>
    <xf numFmtId="9" fontId="33" fillId="0" borderId="0" xfId="129" applyNumberFormat="1" applyFont="1" applyBorder="1" applyAlignment="1">
      <alignment horizontal="center" vertical="center"/>
    </xf>
    <xf numFmtId="181" fontId="33" fillId="0" borderId="0" xfId="129" applyNumberFormat="1" applyFont="1" applyBorder="1" applyAlignment="1">
      <alignment vertical="center"/>
    </xf>
    <xf numFmtId="0" fontId="59" fillId="0" borderId="0" xfId="128" applyFont="1" applyAlignment="1">
      <alignment horizontal="right" vertical="center"/>
    </xf>
    <xf numFmtId="0" fontId="30" fillId="25" borderId="33" xfId="130" applyFont="1" applyFill="1" applyBorder="1" applyAlignment="1">
      <alignment vertical="center" wrapText="1"/>
    </xf>
    <xf numFmtId="0" fontId="30" fillId="25" borderId="18" xfId="130" applyFont="1" applyFill="1" applyBorder="1" applyAlignment="1">
      <alignment vertical="center" wrapText="1"/>
    </xf>
    <xf numFmtId="0" fontId="56" fillId="24" borderId="42" xfId="73" applyFont="1" applyFill="1" applyBorder="1" applyAlignment="1">
      <alignment horizontal="center" vertical="center" wrapText="1"/>
    </xf>
    <xf numFmtId="0" fontId="56" fillId="24" borderId="44" xfId="73" applyFont="1" applyFill="1" applyBorder="1" applyAlignment="1">
      <alignment horizontal="center" vertical="center" wrapText="1"/>
    </xf>
    <xf numFmtId="0" fontId="56" fillId="24" borderId="45" xfId="73" applyFont="1" applyFill="1" applyBorder="1" applyAlignment="1">
      <alignment horizontal="center" vertical="center" wrapText="1"/>
    </xf>
    <xf numFmtId="0" fontId="56" fillId="24" borderId="42" xfId="73" applyFont="1" applyFill="1" applyBorder="1" applyAlignment="1">
      <alignment horizontal="right" vertical="center"/>
    </xf>
    <xf numFmtId="0" fontId="56" fillId="24" borderId="44" xfId="73" applyFont="1" applyFill="1" applyBorder="1" applyAlignment="1">
      <alignment horizontal="right" vertical="center"/>
    </xf>
    <xf numFmtId="0" fontId="56" fillId="24" borderId="54" xfId="73" applyFont="1" applyFill="1" applyBorder="1" applyAlignment="1">
      <alignment horizontal="right" vertical="center"/>
    </xf>
    <xf numFmtId="0" fontId="56" fillId="26" borderId="33" xfId="130" applyFont="1" applyFill="1" applyBorder="1" applyAlignment="1">
      <alignment vertical="center" wrapText="1"/>
    </xf>
    <xf numFmtId="0" fontId="30" fillId="26" borderId="18" xfId="130" applyFont="1" applyFill="1" applyBorder="1" applyAlignment="1">
      <alignment vertical="center" wrapText="1"/>
    </xf>
    <xf numFmtId="0" fontId="30" fillId="25" borderId="18" xfId="130" applyFont="1" applyFill="1" applyBorder="1" applyAlignment="1">
      <alignment horizontal="center" vertical="center" wrapText="1"/>
    </xf>
    <xf numFmtId="0" fontId="30" fillId="25" borderId="30" xfId="130" applyFont="1" applyFill="1" applyBorder="1" applyAlignment="1">
      <alignment horizontal="center" vertical="center" wrapText="1"/>
    </xf>
    <xf numFmtId="0" fontId="30" fillId="26" borderId="33" xfId="130" applyFont="1" applyFill="1" applyBorder="1" applyAlignment="1">
      <alignment vertical="center" wrapText="1"/>
    </xf>
    <xf numFmtId="0" fontId="56" fillId="25" borderId="18" xfId="130" applyFont="1" applyFill="1" applyBorder="1" applyAlignment="1">
      <alignment horizontal="center" vertical="center" wrapText="1"/>
    </xf>
    <xf numFmtId="0" fontId="56" fillId="25" borderId="18" xfId="130" applyFont="1" applyFill="1" applyBorder="1" applyAlignment="1">
      <alignment horizontal="center" vertical="center"/>
    </xf>
    <xf numFmtId="0" fontId="30" fillId="26" borderId="33" xfId="0" applyFont="1" applyFill="1" applyBorder="1" applyAlignment="1">
      <alignment vertical="center" wrapText="1"/>
    </xf>
    <xf numFmtId="0" fontId="30" fillId="26" borderId="18" xfId="0" applyFont="1" applyFill="1" applyBorder="1" applyAlignment="1">
      <alignment vertical="center" wrapText="1"/>
    </xf>
    <xf numFmtId="3" fontId="56" fillId="25" borderId="18" xfId="130" applyNumberFormat="1" applyFont="1" applyFill="1" applyBorder="1" applyAlignment="1">
      <alignment horizontal="center" vertical="center" wrapText="1"/>
    </xf>
    <xf numFmtId="3" fontId="56" fillId="25" borderId="18" xfId="130" applyNumberFormat="1" applyFont="1" applyFill="1" applyBorder="1" applyAlignment="1">
      <alignment horizontal="center" vertical="center"/>
    </xf>
    <xf numFmtId="0" fontId="56" fillId="0" borderId="16" xfId="79" applyFont="1" applyBorder="1" applyAlignment="1">
      <alignment horizontal="left" vertical="center" wrapText="1"/>
    </xf>
    <xf numFmtId="0" fontId="56" fillId="0" borderId="26" xfId="79" applyFont="1" applyBorder="1" applyAlignment="1">
      <alignment horizontal="left" vertical="center" wrapText="1"/>
    </xf>
    <xf numFmtId="3" fontId="56" fillId="25" borderId="25" xfId="130" applyNumberFormat="1" applyFont="1" applyFill="1" applyBorder="1" applyAlignment="1">
      <alignment horizontal="center" vertical="center" wrapText="1"/>
    </xf>
    <xf numFmtId="0" fontId="56" fillId="0" borderId="11" xfId="130" applyFont="1" applyBorder="1" applyAlignment="1">
      <alignment horizontal="center"/>
    </xf>
    <xf numFmtId="0" fontId="56" fillId="0" borderId="0" xfId="130" applyFont="1" applyAlignment="1">
      <alignment horizontal="center"/>
    </xf>
    <xf numFmtId="0" fontId="56" fillId="0" borderId="12" xfId="130" applyFont="1" applyBorder="1" applyAlignment="1">
      <alignment horizontal="center"/>
    </xf>
    <xf numFmtId="4" fontId="56" fillId="25" borderId="29" xfId="73" applyNumberFormat="1" applyFont="1" applyFill="1" applyBorder="1" applyAlignment="1">
      <alignment horizontal="center" vertical="center" wrapText="1"/>
    </xf>
    <xf numFmtId="4" fontId="56" fillId="25" borderId="20" xfId="73" applyNumberFormat="1" applyFont="1" applyFill="1" applyBorder="1" applyAlignment="1">
      <alignment horizontal="center" vertical="center" wrapText="1"/>
    </xf>
    <xf numFmtId="4" fontId="56" fillId="25" borderId="35" xfId="73" applyNumberFormat="1" applyFont="1" applyFill="1" applyBorder="1" applyAlignment="1">
      <alignment horizontal="center" vertical="center" wrapText="1"/>
    </xf>
    <xf numFmtId="4" fontId="56" fillId="25" borderId="43" xfId="73" applyNumberFormat="1" applyFont="1" applyFill="1" applyBorder="1" applyAlignment="1">
      <alignment horizontal="center" vertical="center" wrapText="1"/>
    </xf>
    <xf numFmtId="0" fontId="56" fillId="25" borderId="32" xfId="73" applyFont="1" applyFill="1" applyBorder="1" applyAlignment="1">
      <alignment horizontal="center" vertical="center" wrapText="1"/>
    </xf>
    <xf numFmtId="0" fontId="56" fillId="25" borderId="49" xfId="73" applyFont="1" applyFill="1" applyBorder="1" applyAlignment="1">
      <alignment horizontal="center" vertical="center" wrapText="1"/>
    </xf>
    <xf numFmtId="0" fontId="56" fillId="25" borderId="29" xfId="73" applyFont="1" applyFill="1" applyBorder="1" applyAlignment="1">
      <alignment horizontal="center" vertical="center" wrapText="1"/>
    </xf>
    <xf numFmtId="0" fontId="56" fillId="25" borderId="20" xfId="73" applyFont="1" applyFill="1" applyBorder="1" applyAlignment="1">
      <alignment horizontal="center" vertical="center" wrapText="1"/>
    </xf>
    <xf numFmtId="0" fontId="56" fillId="0" borderId="29" xfId="126" applyFont="1" applyBorder="1" applyAlignment="1">
      <alignment horizontal="center" vertical="center" wrapText="1"/>
    </xf>
    <xf numFmtId="0" fontId="30" fillId="27" borderId="0" xfId="89" applyFont="1" applyFill="1" applyAlignment="1">
      <alignment horizontal="left" wrapText="1"/>
    </xf>
    <xf numFmtId="0" fontId="30" fillId="27" borderId="14" xfId="89" applyFont="1" applyFill="1" applyBorder="1" applyAlignment="1">
      <alignment horizontal="left" wrapText="1"/>
    </xf>
    <xf numFmtId="0" fontId="33" fillId="0" borderId="0" xfId="128" applyFont="1" applyAlignment="1">
      <alignment horizontal="left" vertical="center" wrapText="1"/>
    </xf>
    <xf numFmtId="0" fontId="58" fillId="0" borderId="0" xfId="128" applyFont="1" applyAlignment="1">
      <alignment vertical="center" wrapText="1"/>
    </xf>
    <xf numFmtId="0" fontId="30" fillId="0" borderId="34" xfId="128" applyFont="1" applyBorder="1" applyAlignment="1">
      <alignment horizontal="left" vertical="center" wrapText="1"/>
    </xf>
    <xf numFmtId="0" fontId="30" fillId="0" borderId="16" xfId="128" applyFont="1" applyBorder="1" applyAlignment="1">
      <alignment horizontal="left" vertical="center" wrapText="1"/>
    </xf>
    <xf numFmtId="0" fontId="30" fillId="0" borderId="17" xfId="128" applyFont="1" applyBorder="1" applyAlignment="1">
      <alignment horizontal="left" vertical="center" wrapText="1"/>
    </xf>
    <xf numFmtId="0" fontId="47" fillId="0" borderId="78" xfId="255" applyFont="1" applyBorder="1" applyAlignment="1">
      <alignment horizontal="center" vertical="center"/>
    </xf>
    <xf numFmtId="0" fontId="47" fillId="0" borderId="50" xfId="255" applyFont="1" applyBorder="1" applyAlignment="1">
      <alignment horizontal="center" vertical="center"/>
    </xf>
    <xf numFmtId="0" fontId="45" fillId="0" borderId="76" xfId="0" applyFont="1" applyBorder="1" applyAlignment="1">
      <alignment horizontal="center"/>
    </xf>
    <xf numFmtId="0" fontId="45" fillId="0" borderId="0" xfId="0" applyFont="1" applyAlignment="1">
      <alignment horizontal="center"/>
    </xf>
    <xf numFmtId="0" fontId="45" fillId="0" borderId="46" xfId="0" applyFont="1" applyBorder="1" applyAlignment="1">
      <alignment horizontal="center"/>
    </xf>
    <xf numFmtId="0" fontId="45" fillId="0" borderId="76" xfId="0" applyFont="1" applyBorder="1" applyAlignment="1">
      <alignment horizontal="center" vertical="center" wrapText="1"/>
    </xf>
    <xf numFmtId="0" fontId="45" fillId="0" borderId="0" xfId="0" applyFont="1" applyAlignment="1">
      <alignment horizontal="center" vertical="center" wrapText="1"/>
    </xf>
    <xf numFmtId="0" fontId="45" fillId="0" borderId="46" xfId="0" applyFont="1" applyBorder="1" applyAlignment="1">
      <alignment horizontal="center" vertical="center" wrapText="1"/>
    </xf>
    <xf numFmtId="0" fontId="44" fillId="0" borderId="42" xfId="0" applyFont="1" applyBorder="1" applyAlignment="1">
      <alignment horizontal="right"/>
    </xf>
    <xf numFmtId="0" fontId="44" fillId="0" borderId="44" xfId="0" applyFont="1" applyBorder="1" applyAlignment="1">
      <alignment horizontal="right"/>
    </xf>
    <xf numFmtId="0" fontId="44" fillId="0" borderId="45" xfId="0" applyFont="1" applyBorder="1" applyAlignment="1">
      <alignment horizontal="right"/>
    </xf>
    <xf numFmtId="0" fontId="44" fillId="24" borderId="47" xfId="0" applyFont="1" applyFill="1" applyBorder="1" applyAlignment="1">
      <alignment horizontal="center"/>
    </xf>
    <xf numFmtId="0" fontId="44" fillId="24" borderId="17" xfId="0" applyFont="1" applyFill="1" applyBorder="1" applyAlignment="1">
      <alignment horizontal="center"/>
    </xf>
    <xf numFmtId="0" fontId="44" fillId="24" borderId="34" xfId="0" applyFont="1" applyFill="1" applyBorder="1" applyAlignment="1">
      <alignment horizontal="center" vertical="center"/>
    </xf>
    <xf numFmtId="0" fontId="44" fillId="24" borderId="26" xfId="0" applyFont="1" applyFill="1" applyBorder="1" applyAlignment="1">
      <alignment horizontal="center" vertical="center"/>
    </xf>
    <xf numFmtId="0" fontId="44" fillId="0" borderId="61" xfId="0" applyFont="1" applyBorder="1" applyAlignment="1" applyProtection="1">
      <alignment horizontal="center"/>
      <protection locked="0"/>
    </xf>
    <xf numFmtId="0" fontId="44" fillId="0" borderId="60" xfId="0" applyFont="1" applyBorder="1" applyAlignment="1" applyProtection="1">
      <alignment horizontal="center"/>
      <protection locked="0"/>
    </xf>
    <xf numFmtId="0" fontId="44" fillId="0" borderId="59"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31" fillId="0" borderId="27" xfId="0" applyFont="1" applyBorder="1"/>
    <xf numFmtId="0" fontId="31" fillId="0" borderId="31" xfId="0" applyFont="1" applyBorder="1"/>
    <xf numFmtId="0" fontId="31" fillId="0" borderId="28" xfId="0" applyFont="1" applyBorder="1"/>
    <xf numFmtId="0" fontId="31" fillId="0" borderId="63" xfId="0" applyFont="1" applyBorder="1" applyAlignment="1">
      <alignment horizontal="center"/>
    </xf>
    <xf numFmtId="0" fontId="31" fillId="0" borderId="28" xfId="0" applyFont="1" applyBorder="1" applyAlignment="1">
      <alignment horizontal="center"/>
    </xf>
    <xf numFmtId="0" fontId="44" fillId="0" borderId="61" xfId="0" applyFont="1" applyBorder="1" applyAlignment="1">
      <alignment horizontal="left" vertical="center"/>
    </xf>
    <xf numFmtId="0" fontId="44" fillId="0" borderId="60" xfId="0" applyFont="1" applyBorder="1" applyAlignment="1">
      <alignment horizontal="left" vertical="center"/>
    </xf>
    <xf numFmtId="0" fontId="44" fillId="0" borderId="59"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81" xfId="256" applyFont="1" applyBorder="1" applyAlignment="1" applyProtection="1">
      <alignment horizontal="center"/>
    </xf>
    <xf numFmtId="0" fontId="50" fillId="0" borderId="52" xfId="256" applyFont="1" applyBorder="1" applyAlignment="1" applyProtection="1">
      <alignment horizontal="center"/>
    </xf>
    <xf numFmtId="0" fontId="51" fillId="0" borderId="79" xfId="0" applyFont="1" applyBorder="1" applyAlignment="1">
      <alignment horizontal="center"/>
    </xf>
    <xf numFmtId="0" fontId="51" fillId="0" borderId="60" xfId="0" applyFont="1" applyBorder="1" applyAlignment="1">
      <alignment horizontal="center"/>
    </xf>
    <xf numFmtId="0" fontId="51" fillId="0" borderId="80" xfId="0" applyFont="1" applyBorder="1" applyAlignment="1">
      <alignment horizontal="center"/>
    </xf>
    <xf numFmtId="0" fontId="44" fillId="0" borderId="76" xfId="0" applyFont="1" applyBorder="1" applyAlignment="1">
      <alignment horizontal="center"/>
    </xf>
    <xf numFmtId="0" fontId="44" fillId="0" borderId="0" xfId="0" applyFont="1" applyAlignment="1">
      <alignment horizontal="center"/>
    </xf>
    <xf numFmtId="0" fontId="44" fillId="0" borderId="46" xfId="0" applyFont="1" applyBorder="1" applyAlignment="1">
      <alignment horizontal="center"/>
    </xf>
    <xf numFmtId="0" fontId="47" fillId="0" borderId="25" xfId="0" applyFont="1" applyBorder="1" applyAlignment="1">
      <alignment horizontal="center" vertical="center"/>
    </xf>
    <xf numFmtId="0" fontId="44" fillId="24" borderId="34"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6" xfId="0" applyFont="1" applyFill="1" applyBorder="1" applyAlignment="1">
      <alignment horizontal="center" vertical="center" wrapText="1"/>
    </xf>
    <xf numFmtId="0" fontId="47" fillId="0" borderId="77" xfId="255" applyFont="1" applyBorder="1" applyAlignment="1">
      <alignment horizontal="center" vertical="center"/>
    </xf>
    <xf numFmtId="0" fontId="47" fillId="0" borderId="51" xfId="255" applyFont="1" applyBorder="1" applyAlignment="1">
      <alignment horizontal="center" vertical="center"/>
    </xf>
    <xf numFmtId="0" fontId="47" fillId="0" borderId="79" xfId="255" applyFont="1" applyBorder="1" applyAlignment="1">
      <alignment horizontal="center" vertical="center"/>
    </xf>
    <xf numFmtId="0" fontId="47" fillId="0" borderId="60" xfId="255" applyFont="1" applyBorder="1" applyAlignment="1">
      <alignment horizontal="center" vertical="center"/>
    </xf>
    <xf numFmtId="0" fontId="47" fillId="0" borderId="59" xfId="255" applyFont="1" applyBorder="1" applyAlignment="1">
      <alignment horizontal="center" vertical="center"/>
    </xf>
    <xf numFmtId="0" fontId="47" fillId="0" borderId="69" xfId="255" applyFont="1" applyBorder="1" applyAlignment="1">
      <alignment horizontal="center" vertical="center"/>
    </xf>
    <xf numFmtId="0" fontId="47" fillId="0" borderId="57" xfId="255" applyFont="1" applyBorder="1" applyAlignment="1">
      <alignment horizontal="center" vertical="center"/>
    </xf>
    <xf numFmtId="0" fontId="47" fillId="0" borderId="73" xfId="255" applyFont="1" applyBorder="1" applyAlignment="1">
      <alignment horizontal="center" vertical="center"/>
    </xf>
    <xf numFmtId="0" fontId="47" fillId="0" borderId="67" xfId="255" applyFont="1" applyBorder="1" applyAlignment="1">
      <alignment horizontal="center" vertical="center"/>
    </xf>
    <xf numFmtId="0" fontId="47" fillId="0" borderId="56" xfId="255" applyFont="1" applyBorder="1" applyAlignment="1">
      <alignment horizontal="center" vertical="center"/>
    </xf>
    <xf numFmtId="0" fontId="47" fillId="0" borderId="75" xfId="255" applyFont="1" applyBorder="1" applyAlignment="1">
      <alignment horizontal="center" vertical="center"/>
    </xf>
    <xf numFmtId="0" fontId="47" fillId="0" borderId="69" xfId="0" applyFont="1" applyBorder="1" applyAlignment="1">
      <alignment horizontal="center" vertical="center"/>
    </xf>
    <xf numFmtId="0" fontId="47" fillId="0" borderId="57" xfId="0" applyFont="1" applyBorder="1" applyAlignment="1">
      <alignment horizontal="center" vertical="center"/>
    </xf>
    <xf numFmtId="0" fontId="47" fillId="0" borderId="73" xfId="0" applyFont="1" applyBorder="1" applyAlignment="1">
      <alignment horizontal="center" vertic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71" xfId="0" applyFont="1" applyFill="1" applyBorder="1" applyAlignment="1">
      <alignment horizontal="center" vertic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69" xfId="0" applyFont="1" applyFill="1" applyBorder="1" applyAlignment="1">
      <alignment horizontal="center"/>
    </xf>
    <xf numFmtId="0" fontId="44" fillId="24" borderId="68" xfId="0" applyFont="1" applyFill="1" applyBorder="1" applyAlignment="1">
      <alignment horizontal="center"/>
    </xf>
    <xf numFmtId="0" fontId="31" fillId="24" borderId="31" xfId="0" applyFont="1" applyFill="1" applyBorder="1" applyAlignment="1">
      <alignment horizontal="center" vertical="center"/>
    </xf>
    <xf numFmtId="0" fontId="31" fillId="0" borderId="63" xfId="0" applyFont="1" applyBorder="1"/>
    <xf numFmtId="2" fontId="31" fillId="0" borderId="63" xfId="0" applyNumberFormat="1" applyFont="1" applyBorder="1" applyAlignment="1">
      <alignment horizontal="center"/>
    </xf>
    <xf numFmtId="2" fontId="31" fillId="0" borderId="28" xfId="0" applyNumberFormat="1" applyFont="1" applyBorder="1" applyAlignment="1">
      <alignment horizontal="center"/>
    </xf>
    <xf numFmtId="0" fontId="45" fillId="24" borderId="42" xfId="0" applyFont="1" applyFill="1" applyBorder="1" applyAlignment="1">
      <alignment horizontal="right"/>
    </xf>
    <xf numFmtId="0" fontId="45" fillId="24" borderId="44" xfId="0" applyFont="1" applyFill="1" applyBorder="1" applyAlignment="1">
      <alignment horizontal="right"/>
    </xf>
    <xf numFmtId="0" fontId="45" fillId="24" borderId="45" xfId="0" applyFont="1" applyFill="1" applyBorder="1" applyAlignment="1">
      <alignment horizontal="right"/>
    </xf>
    <xf numFmtId="0" fontId="44" fillId="24" borderId="47"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8"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3" xfId="34" applyNumberFormat="1" applyFont="1" applyBorder="1" applyAlignment="1">
      <alignment horizontal="center"/>
    </xf>
    <xf numFmtId="43" fontId="31" fillId="0" borderId="28" xfId="34" applyNumberFormat="1" applyFont="1" applyBorder="1" applyAlignment="1">
      <alignment horizontal="center"/>
    </xf>
  </cellXfs>
  <cellStyles count="33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58" xr:uid="{E422F5EA-FB90-46EB-B7F5-3AB31B0FE6A6}"/>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60" xr:uid="{7ADEF294-728B-412C-9BB4-70287F450CC0}"/>
    <cellStyle name="Millares 10 3" xfId="259" xr:uid="{C8BAF8AD-871E-4398-A614-10F997BCE732}"/>
    <cellStyle name="Millares 11" xfId="38" xr:uid="{00000000-0005-0000-0000-000069000000}"/>
    <cellStyle name="Millares 11 2" xfId="203" xr:uid="{00000000-0005-0000-0000-00006A000000}"/>
    <cellStyle name="Millares 11 2 2" xfId="328" xr:uid="{8B2E016F-E484-4E23-AB42-92D156D8D54A}"/>
    <cellStyle name="Millares 11 3" xfId="261" xr:uid="{3CCCC529-7E41-44B0-BCF6-36A2A258D1EF}"/>
    <cellStyle name="Millares 12" xfId="125" xr:uid="{00000000-0005-0000-0000-00006B000000}"/>
    <cellStyle name="Millares 12 2" xfId="323" xr:uid="{4E7EE1E8-790D-48DB-916C-1CA0CC538220}"/>
    <cellStyle name="Millares 13" xfId="134" xr:uid="{00000000-0005-0000-0000-00006C000000}"/>
    <cellStyle name="Millares 13 2" xfId="327" xr:uid="{41BC4D32-6073-4DE4-AF1C-AC46CB1D0EBE}"/>
    <cellStyle name="Millares 2" xfId="39" xr:uid="{00000000-0005-0000-0000-00006D000000}"/>
    <cellStyle name="Millares 2 2" xfId="40" xr:uid="{00000000-0005-0000-0000-00006E000000}"/>
    <cellStyle name="Millares 2 2 2" xfId="263" xr:uid="{381D3385-892A-44A5-A8F5-0E75FDA791D2}"/>
    <cellStyle name="Millares 2 3" xfId="41" xr:uid="{00000000-0005-0000-0000-00006F000000}"/>
    <cellStyle name="Millares 2 3 2" xfId="264" xr:uid="{70376E63-9DE2-4E66-91EE-60F4617DDB36}"/>
    <cellStyle name="Millares 2 4" xfId="204" xr:uid="{00000000-0005-0000-0000-000070000000}"/>
    <cellStyle name="Millares 2 5" xfId="42" xr:uid="{00000000-0005-0000-0000-000071000000}"/>
    <cellStyle name="Millares 2 5 2" xfId="265" xr:uid="{AF93D541-E88A-4CB4-8745-B4A3BAEFB990}"/>
    <cellStyle name="Millares 2 6" xfId="262" xr:uid="{ED4DED55-F7D5-43F2-A4BA-DE6F52913585}"/>
    <cellStyle name="Millares 2_APU´S_NO_PREVISTOS (1)" xfId="205" xr:uid="{00000000-0005-0000-0000-000072000000}"/>
    <cellStyle name="Millares 3" xfId="43" xr:uid="{00000000-0005-0000-0000-000073000000}"/>
    <cellStyle name="Millares 3 2" xfId="44" xr:uid="{00000000-0005-0000-0000-000074000000}"/>
    <cellStyle name="Millares 3 2 2" xfId="267" xr:uid="{73652412-7528-4D51-B1C6-4C38D27317C0}"/>
    <cellStyle name="Millares 3 3" xfId="45" xr:uid="{00000000-0005-0000-0000-000075000000}"/>
    <cellStyle name="Millares 3 3 2" xfId="268" xr:uid="{FF27EDBB-F3AC-4648-966E-D133E77C6CA4}"/>
    <cellStyle name="Millares 3 4" xfId="46" xr:uid="{00000000-0005-0000-0000-000076000000}"/>
    <cellStyle name="Millares 3 4 2" xfId="269" xr:uid="{77AC88E1-02F5-4A6C-A4CF-5FA65EF34201}"/>
    <cellStyle name="Millares 3 5" xfId="47" xr:uid="{00000000-0005-0000-0000-000077000000}"/>
    <cellStyle name="Millares 3 5 2" xfId="270" xr:uid="{95C4E41A-23A1-4CBB-8DF9-69B088282C56}"/>
    <cellStyle name="Millares 3 6" xfId="266" xr:uid="{BCAC5703-CA9E-4C63-AA85-DB50B817F220}"/>
    <cellStyle name="Millares 4" xfId="48" xr:uid="{00000000-0005-0000-0000-000078000000}"/>
    <cellStyle name="Millares 4 2" xfId="49" xr:uid="{00000000-0005-0000-0000-000079000000}"/>
    <cellStyle name="Millares 4 2 2" xfId="272" xr:uid="{5F490DAC-B05C-40CF-AAAD-B5A2D8408E93}"/>
    <cellStyle name="Millares 4 3" xfId="206" xr:uid="{00000000-0005-0000-0000-00007A000000}"/>
    <cellStyle name="Millares 4 3 2" xfId="329" xr:uid="{49C72B17-D4F9-4C0D-9740-3E95B9E408F5}"/>
    <cellStyle name="Millares 4 4" xfId="271" xr:uid="{48CE1D0D-2323-4503-848C-81ED7C800FE5}"/>
    <cellStyle name="Millares 4_APU´S_NO_PREVISTOS (1)" xfId="207" xr:uid="{00000000-0005-0000-0000-00007B000000}"/>
    <cellStyle name="Millares 5" xfId="50" xr:uid="{00000000-0005-0000-0000-00007C000000}"/>
    <cellStyle name="Millares 5 2" xfId="208" xr:uid="{00000000-0005-0000-0000-00007D000000}"/>
    <cellStyle name="Millares 5 2 2" xfId="330" xr:uid="{13479809-1F0A-42C1-BE92-7C2D4BB64856}"/>
    <cellStyle name="Millares 5 3" xfId="273" xr:uid="{E2601443-A463-428A-9B0C-56989FBB0B23}"/>
    <cellStyle name="Millares 6" xfId="51" xr:uid="{00000000-0005-0000-0000-00007E000000}"/>
    <cellStyle name="Millares 6 2" xfId="52" xr:uid="{00000000-0005-0000-0000-00007F000000}"/>
    <cellStyle name="Millares 6 2 2" xfId="275" xr:uid="{573EFCF7-E38E-481E-8F85-AB1E3C7E2D9F}"/>
    <cellStyle name="Millares 6 3" xfId="274" xr:uid="{D941F610-D6D0-49D5-A249-48512E07C77E}"/>
    <cellStyle name="Millares 7" xfId="53" xr:uid="{00000000-0005-0000-0000-000080000000}"/>
    <cellStyle name="Millares 7 2" xfId="54" xr:uid="{00000000-0005-0000-0000-000081000000}"/>
    <cellStyle name="Millares 7 2 2" xfId="55" xr:uid="{00000000-0005-0000-0000-000082000000}"/>
    <cellStyle name="Millares 7 2 2 2" xfId="278" xr:uid="{CA10F873-FE6C-4CBE-B3FC-F7DBA8B34C9E}"/>
    <cellStyle name="Millares 7 2 3" xfId="277" xr:uid="{C540D7A7-68D2-4166-B113-D0FA40CA41D8}"/>
    <cellStyle name="Millares 7 3" xfId="276" xr:uid="{79C83636-B8B6-4364-90DB-D56D6F085344}"/>
    <cellStyle name="Millares 8" xfId="56" xr:uid="{00000000-0005-0000-0000-000083000000}"/>
    <cellStyle name="Millares 8 2" xfId="57" xr:uid="{00000000-0005-0000-0000-000084000000}"/>
    <cellStyle name="Millares 8 2 2" xfId="280" xr:uid="{7220A861-2BB6-4B81-A41A-0BFE85717AE5}"/>
    <cellStyle name="Millares 8 3" xfId="279" xr:uid="{0D48E762-8732-42A2-B1AE-D4740F8C8AFB}"/>
    <cellStyle name="Millares 9" xfId="58" xr:uid="{00000000-0005-0000-0000-000085000000}"/>
    <cellStyle name="Millares 9 2" xfId="59" xr:uid="{00000000-0005-0000-0000-000086000000}"/>
    <cellStyle name="Millares 9 2 2" xfId="282" xr:uid="{854BC1AF-56B7-4492-AEEF-586E5C3FD43D}"/>
    <cellStyle name="Millares 9 3" xfId="281" xr:uid="{00D0486F-A6A4-4CE3-A805-8D02D8ED40AE}"/>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332" xr:uid="{5E0B8C3D-E838-470B-82F5-8590FD3EBBC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83" xr:uid="{F239FFA1-8895-49C3-B4B4-017644DC4123}"/>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4" xr:uid="{DC0602D4-F26D-45CF-A7FE-ADDDAB9959CF}"/>
    <cellStyle name="Moneda 2 2 3" xfId="66" xr:uid="{00000000-0005-0000-0000-000094000000}"/>
    <cellStyle name="Moneda 2 2 3 2" xfId="285" xr:uid="{5786E27F-2EAB-4E75-A800-6564A9857BDF}"/>
    <cellStyle name="Moneda 2 2 4" xfId="67" xr:uid="{00000000-0005-0000-0000-000095000000}"/>
    <cellStyle name="Moneda 2 2 4 2" xfId="286" xr:uid="{D17468C3-189C-48A9-8089-8A5E29955148}"/>
    <cellStyle name="Moneda 2 2 5" xfId="68" xr:uid="{00000000-0005-0000-0000-000096000000}"/>
    <cellStyle name="Moneda 2 2 5 2" xfId="287" xr:uid="{0F21C5CF-CF02-420B-9014-02F572FCF45C}"/>
    <cellStyle name="Moneda 2 2_APU´S_NO_PREVISTOS (1)" xfId="215" xr:uid="{00000000-0005-0000-0000-000097000000}"/>
    <cellStyle name="Moneda 2 3" xfId="69" xr:uid="{00000000-0005-0000-0000-000098000000}"/>
    <cellStyle name="Moneda 2 3 2" xfId="288" xr:uid="{02E6B5CF-21F1-4404-B685-E87C170E30C2}"/>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89" xr:uid="{8168941C-3E92-4A08-9BFD-25339FBE6366}"/>
    <cellStyle name="Moneda 4" xfId="223" xr:uid="{00000000-0005-0000-0000-0000A1000000}"/>
    <cellStyle name="Moneda 5" xfId="333" xr:uid="{DA7A1684-63EB-4278-A7B3-4890E02C7AD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90" xr:uid="{E91F8D73-A085-4884-933A-D598F7B1B33C}"/>
    <cellStyle name="Normal 2 12" xfId="77" xr:uid="{00000000-0005-0000-0000-0000AF000000}"/>
    <cellStyle name="Normal 2 12 2" xfId="291" xr:uid="{B78A0360-8B56-4622-BEEA-8E04FDC5A2C9}"/>
    <cellStyle name="Normal 2 13" xfId="78" xr:uid="{00000000-0005-0000-0000-0000B0000000}"/>
    <cellStyle name="Normal 2 13 2" xfId="292" xr:uid="{2EB4A3D2-6BC8-4DD9-B91A-DFAAB08D24B1}"/>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93" xr:uid="{049CD52F-EA3D-4601-B1D0-5FE24DAFA05A}"/>
    <cellStyle name="Normal 2 4" xfId="81" xr:uid="{00000000-0005-0000-0000-0000B6000000}"/>
    <cellStyle name="Normal 2 4 2" xfId="294" xr:uid="{E6B7ED2C-F90F-42D9-88F2-09CCA19BD0D7}"/>
    <cellStyle name="Normal 2 5" xfId="82" xr:uid="{00000000-0005-0000-0000-0000B7000000}"/>
    <cellStyle name="Normal 2 5 2" xfId="295" xr:uid="{D45A6446-C309-4B1C-855D-1D254C71C234}"/>
    <cellStyle name="Normal 2 6" xfId="83" xr:uid="{00000000-0005-0000-0000-0000B8000000}"/>
    <cellStyle name="Normal 2 6 2" xfId="296" xr:uid="{239E2232-5182-4BDA-98B9-75D9D21763D1}"/>
    <cellStyle name="Normal 2 7" xfId="84" xr:uid="{00000000-0005-0000-0000-0000B9000000}"/>
    <cellStyle name="Normal 2 7 2" xfId="297" xr:uid="{40BF2F21-7842-49C8-AD7D-94A1DF696CC9}"/>
    <cellStyle name="Normal 2 8" xfId="85" xr:uid="{00000000-0005-0000-0000-0000BA000000}"/>
    <cellStyle name="Normal 2 8 2" xfId="298" xr:uid="{40A74D7E-67C2-42BE-B0DF-6D9BF47D89A5}"/>
    <cellStyle name="Normal 2 9" xfId="86" xr:uid="{00000000-0005-0000-0000-0000BB000000}"/>
    <cellStyle name="Normal 2 9 2" xfId="299" xr:uid="{674C5BC7-14F8-4CD7-AF01-13CED5E90BC4}"/>
    <cellStyle name="Normal 2_APU NO PREVISTOS MTTO" xfId="87" xr:uid="{00000000-0005-0000-0000-0000BC000000}"/>
    <cellStyle name="Normal 29" xfId="88" xr:uid="{00000000-0005-0000-0000-0000BD000000}"/>
    <cellStyle name="Normal 29 2" xfId="300" xr:uid="{5DB98B32-6C27-48DF-BD23-2E1C8C104C5D}"/>
    <cellStyle name="Normal 3" xfId="89" xr:uid="{00000000-0005-0000-0000-0000BE000000}"/>
    <cellStyle name="Normal 3 11" xfId="130" xr:uid="{00000000-0005-0000-0000-0000BF000000}"/>
    <cellStyle name="Normal 3 11 2" xfId="325" xr:uid="{6B7FEAC5-3F63-4F74-B254-079B09D84D5F}"/>
    <cellStyle name="Normal 3 2" xfId="90" xr:uid="{00000000-0005-0000-0000-0000C0000000}"/>
    <cellStyle name="Normal 3 2 2" xfId="128" xr:uid="{00000000-0005-0000-0000-0000C1000000}"/>
    <cellStyle name="Normal 3 3" xfId="231" xr:uid="{00000000-0005-0000-0000-0000C2000000}"/>
    <cellStyle name="Normal 3 3 2" xfId="331" xr:uid="{7F82D849-541A-4A31-B096-C303E290D104}"/>
    <cellStyle name="Normal 3 4" xfId="301" xr:uid="{DAB58434-A2B3-438D-B1CA-BFF83749DD7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26" xr:uid="{F38FC0A3-F8E1-49B6-81D3-4B248AC61C3D}"/>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02" xr:uid="{682543C3-1DE2-4E93-B6CA-58D774F3DDA1}"/>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5" xr:uid="{E77210B8-CF0F-4492-A732-71FC857796ED}"/>
    <cellStyle name="Porcentual 2 10 3" xfId="304" xr:uid="{F982A971-D26C-4A5F-8D05-DC55C4D380F3}"/>
    <cellStyle name="Porcentual 2 11" xfId="99" xr:uid="{00000000-0005-0000-0000-0000DC000000}"/>
    <cellStyle name="Porcentual 2 11 2" xfId="306" xr:uid="{9992D1C5-E57E-472C-ACDC-E2BC65F09840}"/>
    <cellStyle name="Porcentual 2 12" xfId="100" xr:uid="{00000000-0005-0000-0000-0000DD000000}"/>
    <cellStyle name="Porcentual 2 12 2" xfId="307" xr:uid="{F107351B-5598-4E98-81BC-7480066CCB8E}"/>
    <cellStyle name="Porcentual 2 13" xfId="303" xr:uid="{04DBDE9B-54E4-49C4-AF1D-111019916AC1}"/>
    <cellStyle name="Porcentual 2 2" xfId="101" xr:uid="{00000000-0005-0000-0000-0000DE000000}"/>
    <cellStyle name="Porcentual 2 2 2" xfId="308" xr:uid="{26077C30-7DD0-4B18-B85A-5F0FD1CFD542}"/>
    <cellStyle name="Porcentual 2 3" xfId="102" xr:uid="{00000000-0005-0000-0000-0000DF000000}"/>
    <cellStyle name="Porcentual 2 3 2" xfId="309" xr:uid="{45403402-A84B-45DD-BCB5-FB4BE52C519B}"/>
    <cellStyle name="Porcentual 2 4" xfId="103" xr:uid="{00000000-0005-0000-0000-0000E0000000}"/>
    <cellStyle name="Porcentual 2 4 2" xfId="310" xr:uid="{CA90A21E-9988-43F3-8346-2B7686F6BA5F}"/>
    <cellStyle name="Porcentual 2 5" xfId="104" xr:uid="{00000000-0005-0000-0000-0000E1000000}"/>
    <cellStyle name="Porcentual 2 5 2" xfId="311" xr:uid="{05AB4676-DBA6-40C5-ABA8-DFAEEC1D1C07}"/>
    <cellStyle name="Porcentual 2 6" xfId="105" xr:uid="{00000000-0005-0000-0000-0000E2000000}"/>
    <cellStyle name="Porcentual 2 6 2" xfId="312" xr:uid="{89474866-54A5-4400-B1FC-50AD3EE82F72}"/>
    <cellStyle name="Porcentual 2 7" xfId="106" xr:uid="{00000000-0005-0000-0000-0000E3000000}"/>
    <cellStyle name="Porcentual 2 7 2" xfId="313" xr:uid="{7BB72C22-E7EB-4255-AE07-4D6A23B82E49}"/>
    <cellStyle name="Porcentual 2 8" xfId="107" xr:uid="{00000000-0005-0000-0000-0000E4000000}"/>
    <cellStyle name="Porcentual 2 8 2" xfId="314" xr:uid="{9567665D-A9AC-4E9A-936C-56E848D6F9F4}"/>
    <cellStyle name="Porcentual 2 9" xfId="108" xr:uid="{00000000-0005-0000-0000-0000E5000000}"/>
    <cellStyle name="Porcentual 2 9 2" xfId="315" xr:uid="{DD52172C-D822-490D-B5A0-EF07B72E6729}"/>
    <cellStyle name="Porcentual 3" xfId="109" xr:uid="{00000000-0005-0000-0000-0000E6000000}"/>
    <cellStyle name="Porcentual 3 2" xfId="316" xr:uid="{9AF3FD1A-43EC-4664-9770-8C24EF4B9F7F}"/>
    <cellStyle name="Porcentual 4" xfId="110" xr:uid="{00000000-0005-0000-0000-0000E7000000}"/>
    <cellStyle name="Porcentual 4 2" xfId="111" xr:uid="{00000000-0005-0000-0000-0000E8000000}"/>
    <cellStyle name="Porcentual 4 2 2" xfId="318" xr:uid="{09E2EDA8-49B3-4BB7-BCF1-B0B72EFFA579}"/>
    <cellStyle name="Porcentual 4 3" xfId="317" xr:uid="{F5BC63E4-5805-4519-93A6-F0B9C24F2793}"/>
    <cellStyle name="Porcentual 5" xfId="112" xr:uid="{00000000-0005-0000-0000-0000E9000000}"/>
    <cellStyle name="Porcentual 5 2" xfId="245" xr:uid="{00000000-0005-0000-0000-0000EA000000}"/>
    <cellStyle name="Porcentual 5 3" xfId="319" xr:uid="{35DEB70D-342A-4A78-87EB-4FAEBE47F438}"/>
    <cellStyle name="Porcentual 6" xfId="113" xr:uid="{00000000-0005-0000-0000-0000EB000000}"/>
    <cellStyle name="Porcentual 6 2" xfId="114" xr:uid="{00000000-0005-0000-0000-0000EC000000}"/>
    <cellStyle name="Porcentual 6 2 2" xfId="321" xr:uid="{628459C3-9DAB-44F9-A1AD-B7F7FB702C33}"/>
    <cellStyle name="Porcentual 6 3" xfId="320" xr:uid="{355CB396-60A4-40D0-9184-AA7F8A009346}"/>
    <cellStyle name="Porcentual 7" xfId="115" xr:uid="{00000000-0005-0000-0000-0000ED000000}"/>
    <cellStyle name="Porcentual 7 2" xfId="322" xr:uid="{C0C935A2-7909-464C-B5C6-4D207DA8654E}"/>
    <cellStyle name="Porcentual 8" xfId="127" xr:uid="{00000000-0005-0000-0000-0000EE000000}"/>
    <cellStyle name="Porcentual 8 2" xfId="324" xr:uid="{E13EC6C3-D33F-4081-BA32-A18E1743E76B}"/>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5</xdr:col>
      <xdr:colOff>152400</xdr:colOff>
      <xdr:row>10</xdr:row>
      <xdr:rowOff>142875</xdr:rowOff>
    </xdr:from>
    <xdr:to>
      <xdr:col>5</xdr:col>
      <xdr:colOff>447675</xdr:colOff>
      <xdr:row>11</xdr:row>
      <xdr:rowOff>209550</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10</xdr:row>
      <xdr:rowOff>142875</xdr:rowOff>
    </xdr:from>
    <xdr:to>
      <xdr:col>9</xdr:col>
      <xdr:colOff>447675</xdr:colOff>
      <xdr:row>11</xdr:row>
      <xdr:rowOff>209550</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BASE DE DATOS DE PRECIOS"/>
      <sheetName val="PROY_ORIGINAL12"/>
      <sheetName val="PU_(2)10"/>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PROY_ORIGINAL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PROY_ORIGINAL13"/>
      <sheetName val="PU_(2)11"/>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COSTOS_UNITARIOS5"/>
      <sheetName val="TRAYECTO_1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
      <sheetName val="Patrimonio neto personal"/>
      <sheetName val="Cálculos"/>
      <sheetName val="AMOBLAMINETO"/>
      <sheetName val="LISTA"/>
      <sheetName val="CORTE DE OBRA N° 1"/>
      <sheetName val="memoria"/>
      <sheetName val="memoria 1"/>
      <sheetName val="Paral. 1"/>
      <sheetName val="Paral. 2"/>
      <sheetName val="Paral. 3"/>
      <sheetName val="Paral.4"/>
      <sheetName val="REAJUSTESACTA1PROVI"/>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COSTOS_UNITARIOS6"/>
      <sheetName val="TRAYECTO_1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quot;PAGA&quot;"/>
      <sheetName val="ó&gt;????j0$?#???j_$?#???LÓu????"/>
      <sheetName val="MATERIALES Y RECURS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AIU"/>
      <sheetName val="PRESUPUESTO V5"/>
      <sheetName val="1. Preliminares"/>
      <sheetName val="2. Demoliciones"/>
      <sheetName val="3. Elementos y Estructuras"/>
      <sheetName val="4. HVAC"/>
      <sheetName val="8. Recubrimientos y Acabados"/>
      <sheetName val="9. Otros"/>
      <sheetName val="10. Tramites y Licencias"/>
      <sheetName val="PSM Monthly"/>
      <sheetName val="BQMPALOC"/>
      <sheetName val="Datos_CO"/>
      <sheetName val="CCONC"/>
      <sheetName val="ACTA PROVEEDORES"/>
      <sheetName val="ACTA INICIO"/>
      <sheetName val="ACTA PARCIAL"/>
      <sheetName val="ACTA TERMINACION"/>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ogramacion"/>
      <sheetName val="EMPRES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istividad "/>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efreshError="1"/>
      <sheetData sheetId="763" refreshError="1"/>
      <sheetData sheetId="764" refreshError="1"/>
      <sheetData sheetId="765" refreshError="1"/>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efreshError="1"/>
      <sheetData sheetId="1374" refreshError="1"/>
      <sheetData sheetId="1375">
        <row r="2">
          <cell r="A2">
            <v>0</v>
          </cell>
        </row>
      </sheetData>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efreshError="1"/>
      <sheetData sheetId="1397" refreshError="1"/>
      <sheetData sheetId="1398">
        <row r="2">
          <cell r="A2">
            <v>0</v>
          </cell>
        </row>
      </sheetData>
      <sheetData sheetId="1399">
        <row r="2">
          <cell r="A2">
            <v>0</v>
          </cell>
        </row>
      </sheetData>
      <sheetData sheetId="1400" refreshError="1"/>
      <sheetData sheetId="1401" refreshError="1"/>
      <sheetData sheetId="1402">
        <row r="2">
          <cell r="A2">
            <v>0</v>
          </cell>
        </row>
      </sheetData>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efreshError="1"/>
      <sheetData sheetId="1421" refreshError="1"/>
      <sheetData sheetId="1422" refreshError="1"/>
      <sheetData sheetId="1423" refreshError="1"/>
      <sheetData sheetId="1424" refreshError="1"/>
      <sheetData sheetId="1425">
        <row r="2">
          <cell r="A2">
            <v>0</v>
          </cell>
        </row>
      </sheetData>
      <sheetData sheetId="1426">
        <row r="2">
          <cell r="A2">
            <v>0</v>
          </cell>
        </row>
      </sheetData>
      <sheetData sheetId="1427">
        <row r="2">
          <cell r="A2">
            <v>0</v>
          </cell>
        </row>
      </sheetData>
      <sheetData sheetId="1428" refreshError="1"/>
      <sheetData sheetId="1429" refreshError="1"/>
      <sheetData sheetId="1430">
        <row r="2">
          <cell r="A2">
            <v>0</v>
          </cell>
        </row>
      </sheetData>
      <sheetData sheetId="1431">
        <row r="2">
          <cell r="A2">
            <v>0</v>
          </cell>
        </row>
      </sheetData>
      <sheetData sheetId="1432">
        <row r="2">
          <cell r="A2">
            <v>0</v>
          </cell>
        </row>
      </sheetData>
      <sheetData sheetId="1433" refreshError="1"/>
      <sheetData sheetId="1434" refreshError="1"/>
      <sheetData sheetId="1435" refreshError="1"/>
      <sheetData sheetId="1436" refreshError="1"/>
      <sheetData sheetId="1437" refreshError="1"/>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efreshError="1"/>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efreshError="1"/>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efreshError="1"/>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efreshError="1"/>
      <sheetData sheetId="2905" refreshError="1"/>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sheetData sheetId="4079"/>
      <sheetData sheetId="4080"/>
      <sheetData sheetId="4081">
        <row r="2">
          <cell r="A2">
            <v>0</v>
          </cell>
        </row>
      </sheetData>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row r="2">
          <cell r="A2">
            <v>0</v>
          </cell>
        </row>
      </sheetData>
      <sheetData sheetId="4111"/>
      <sheetData sheetId="4112"/>
      <sheetData sheetId="4113"/>
      <sheetData sheetId="4114"/>
      <sheetData sheetId="4115">
        <row r="2">
          <cell r="A2">
            <v>0</v>
          </cell>
        </row>
      </sheetData>
      <sheetData sheetId="4116"/>
      <sheetData sheetId="4117">
        <row r="2">
          <cell r="A2">
            <v>0</v>
          </cell>
        </row>
      </sheetData>
      <sheetData sheetId="4118"/>
      <sheetData sheetId="4119"/>
      <sheetData sheetId="4120">
        <row r="2">
          <cell r="A2">
            <v>0</v>
          </cell>
        </row>
      </sheetData>
      <sheetData sheetId="4121"/>
      <sheetData sheetId="4122"/>
      <sheetData sheetId="4123"/>
      <sheetData sheetId="4124"/>
      <sheetData sheetId="4125"/>
      <sheetData sheetId="4126"/>
      <sheetData sheetId="4127">
        <row r="2">
          <cell r="A2">
            <v>0</v>
          </cell>
        </row>
      </sheetData>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row r="2">
          <cell r="A2">
            <v>0</v>
          </cell>
        </row>
      </sheetData>
      <sheetData sheetId="4141"/>
      <sheetData sheetId="4142"/>
      <sheetData sheetId="4143"/>
      <sheetData sheetId="4144"/>
      <sheetData sheetId="4145"/>
      <sheetData sheetId="4146"/>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sheetData sheetId="4164">
        <row r="2">
          <cell r="A2">
            <v>0</v>
          </cell>
        </row>
      </sheetData>
      <sheetData sheetId="4165"/>
      <sheetData sheetId="4166"/>
      <sheetData sheetId="4167"/>
      <sheetData sheetId="4168">
        <row r="2">
          <cell r="A2">
            <v>0</v>
          </cell>
        </row>
      </sheetData>
      <sheetData sheetId="4169">
        <row r="2">
          <cell r="A2">
            <v>0</v>
          </cell>
        </row>
      </sheetData>
      <sheetData sheetId="4170"/>
      <sheetData sheetId="4171"/>
      <sheetData sheetId="4172"/>
      <sheetData sheetId="4173">
        <row r="2">
          <cell r="A2">
            <v>0</v>
          </cell>
        </row>
      </sheetData>
      <sheetData sheetId="4174">
        <row r="2">
          <cell r="A2">
            <v>0</v>
          </cell>
        </row>
      </sheetData>
      <sheetData sheetId="4175"/>
      <sheetData sheetId="4176"/>
      <sheetData sheetId="4177"/>
      <sheetData sheetId="4178"/>
      <sheetData sheetId="4179"/>
      <sheetData sheetId="4180"/>
      <sheetData sheetId="4181"/>
      <sheetData sheetId="4182"/>
      <sheetData sheetId="4183"/>
      <sheetData sheetId="4184"/>
      <sheetData sheetId="4185"/>
      <sheetData sheetId="4186">
        <row r="2">
          <cell r="A2">
            <v>0</v>
          </cell>
        </row>
      </sheetData>
      <sheetData sheetId="4187">
        <row r="2">
          <cell r="A2">
            <v>0</v>
          </cell>
        </row>
      </sheetData>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row r="2">
          <cell r="A2">
            <v>0</v>
          </cell>
        </row>
      </sheetData>
      <sheetData sheetId="4199"/>
      <sheetData sheetId="4200"/>
      <sheetData sheetId="4201">
        <row r="2">
          <cell r="A2">
            <v>0</v>
          </cell>
        </row>
      </sheetData>
      <sheetData sheetId="4202">
        <row r="2">
          <cell r="A2">
            <v>0</v>
          </cell>
        </row>
      </sheetData>
      <sheetData sheetId="4203"/>
      <sheetData sheetId="4204"/>
      <sheetData sheetId="4205"/>
      <sheetData sheetId="4206">
        <row r="2">
          <cell r="A2">
            <v>0</v>
          </cell>
        </row>
      </sheetData>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row r="2">
          <cell r="A2">
            <v>0</v>
          </cell>
        </row>
      </sheetData>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row r="2">
          <cell r="A2">
            <v>0</v>
          </cell>
        </row>
      </sheetData>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sheetData sheetId="4297"/>
      <sheetData sheetId="4298"/>
      <sheetData sheetId="4299"/>
      <sheetData sheetId="4300">
        <row r="2">
          <cell r="A2">
            <v>0</v>
          </cell>
        </row>
      </sheetData>
      <sheetData sheetId="4301"/>
      <sheetData sheetId="4302"/>
      <sheetData sheetId="4303">
        <row r="2">
          <cell r="A2">
            <v>0</v>
          </cell>
        </row>
      </sheetData>
      <sheetData sheetId="4304"/>
      <sheetData sheetId="4305">
        <row r="2">
          <cell r="A2">
            <v>0</v>
          </cell>
        </row>
      </sheetData>
      <sheetData sheetId="4306"/>
      <sheetData sheetId="4307"/>
      <sheetData sheetId="4308"/>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row r="2">
          <cell r="A2">
            <v>0</v>
          </cell>
        </row>
      </sheetData>
      <sheetData sheetId="4333"/>
      <sheetData sheetId="4334"/>
      <sheetData sheetId="4335"/>
      <sheetData sheetId="4336">
        <row r="2">
          <cell r="A2">
            <v>0</v>
          </cell>
        </row>
      </sheetData>
      <sheetData sheetId="4337">
        <row r="2">
          <cell r="A2">
            <v>0</v>
          </cell>
        </row>
      </sheetData>
      <sheetData sheetId="4338"/>
      <sheetData sheetId="4339">
        <row r="2">
          <cell r="A2">
            <v>0</v>
          </cell>
        </row>
      </sheetData>
      <sheetData sheetId="4340"/>
      <sheetData sheetId="4341">
        <row r="2">
          <cell r="A2">
            <v>0</v>
          </cell>
        </row>
      </sheetData>
      <sheetData sheetId="4342">
        <row r="2">
          <cell r="A2">
            <v>0</v>
          </cell>
        </row>
      </sheetData>
      <sheetData sheetId="4343"/>
      <sheetData sheetId="4344"/>
      <sheetData sheetId="4345"/>
      <sheetData sheetId="4346">
        <row r="2">
          <cell r="A2">
            <v>0</v>
          </cell>
        </row>
      </sheetData>
      <sheetData sheetId="4347">
        <row r="2">
          <cell r="A2">
            <v>0</v>
          </cell>
        </row>
      </sheetData>
      <sheetData sheetId="4348"/>
      <sheetData sheetId="4349">
        <row r="2">
          <cell r="A2">
            <v>0</v>
          </cell>
        </row>
      </sheetData>
      <sheetData sheetId="4350"/>
      <sheetData sheetId="4351"/>
      <sheetData sheetId="4352"/>
      <sheetData sheetId="4353"/>
      <sheetData sheetId="4354">
        <row r="2">
          <cell r="A2">
            <v>0</v>
          </cell>
        </row>
      </sheetData>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ow r="2">
          <cell r="A2">
            <v>0</v>
          </cell>
        </row>
      </sheetData>
      <sheetData sheetId="4377"/>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sheetData sheetId="4465"/>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sheetData sheetId="4487">
        <row r="2">
          <cell r="A2">
            <v>0</v>
          </cell>
        </row>
      </sheetData>
      <sheetData sheetId="4488">
        <row r="2">
          <cell r="A2">
            <v>0</v>
          </cell>
        </row>
      </sheetData>
      <sheetData sheetId="4489"/>
      <sheetData sheetId="4490">
        <row r="2">
          <cell r="A2">
            <v>0</v>
          </cell>
        </row>
      </sheetData>
      <sheetData sheetId="4491"/>
      <sheetData sheetId="4492"/>
      <sheetData sheetId="4493"/>
      <sheetData sheetId="4494"/>
      <sheetData sheetId="4495"/>
      <sheetData sheetId="4496"/>
      <sheetData sheetId="4497">
        <row r="2">
          <cell r="A2">
            <v>0</v>
          </cell>
        </row>
      </sheetData>
      <sheetData sheetId="4498">
        <row r="2">
          <cell r="A2">
            <v>0</v>
          </cell>
        </row>
      </sheetData>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row r="2">
          <cell r="A2">
            <v>0</v>
          </cell>
        </row>
      </sheetData>
      <sheetData sheetId="4518"/>
      <sheetData sheetId="4519"/>
      <sheetData sheetId="4520"/>
      <sheetData sheetId="4521"/>
      <sheetData sheetId="4522">
        <row r="2">
          <cell r="A2">
            <v>0</v>
          </cell>
        </row>
      </sheetData>
      <sheetData sheetId="4523"/>
      <sheetData sheetId="4524">
        <row r="2">
          <cell r="A2">
            <v>0</v>
          </cell>
        </row>
      </sheetData>
      <sheetData sheetId="4525"/>
      <sheetData sheetId="4526"/>
      <sheetData sheetId="4527">
        <row r="2">
          <cell r="A2">
            <v>0</v>
          </cell>
        </row>
      </sheetData>
      <sheetData sheetId="4528"/>
      <sheetData sheetId="4529"/>
      <sheetData sheetId="4530"/>
      <sheetData sheetId="4531"/>
      <sheetData sheetId="4532">
        <row r="2">
          <cell r="A2">
            <v>0</v>
          </cell>
        </row>
      </sheetData>
      <sheetData sheetId="4533"/>
      <sheetData sheetId="4534">
        <row r="2">
          <cell r="A2">
            <v>0</v>
          </cell>
        </row>
      </sheetData>
      <sheetData sheetId="4535"/>
      <sheetData sheetId="4536"/>
      <sheetData sheetId="4537"/>
      <sheetData sheetId="4538"/>
      <sheetData sheetId="4539">
        <row r="2">
          <cell r="A2">
            <v>0</v>
          </cell>
        </row>
      </sheetData>
      <sheetData sheetId="4540"/>
      <sheetData sheetId="4541"/>
      <sheetData sheetId="4542"/>
      <sheetData sheetId="4543"/>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sheetData sheetId="4553"/>
      <sheetData sheetId="4554">
        <row r="2">
          <cell r="A2">
            <v>0</v>
          </cell>
        </row>
      </sheetData>
      <sheetData sheetId="4555"/>
      <sheetData sheetId="4556"/>
      <sheetData sheetId="4557">
        <row r="2">
          <cell r="A2">
            <v>0</v>
          </cell>
        </row>
      </sheetData>
      <sheetData sheetId="4558"/>
      <sheetData sheetId="4559"/>
      <sheetData sheetId="4560"/>
      <sheetData sheetId="4561"/>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efreshError="1"/>
      <sheetData sheetId="4713" refreshError="1"/>
      <sheetData sheetId="4714" refreshError="1"/>
      <sheetData sheetId="4715" refreshError="1"/>
      <sheetData sheetId="4716" refreshError="1"/>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sheetData sheetId="5004"/>
      <sheetData sheetId="5005"/>
      <sheetData sheetId="5006">
        <row r="2">
          <cell r="A2">
            <v>0</v>
          </cell>
        </row>
      </sheetData>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ow r="2">
          <cell r="A2">
            <v>0</v>
          </cell>
        </row>
      </sheetData>
      <sheetData sheetId="5031"/>
      <sheetData sheetId="5032"/>
      <sheetData sheetId="5033">
        <row r="2">
          <cell r="A2">
            <v>0</v>
          </cell>
        </row>
      </sheetData>
      <sheetData sheetId="5034"/>
      <sheetData sheetId="5035"/>
      <sheetData sheetId="5036"/>
      <sheetData sheetId="5037"/>
      <sheetData sheetId="5038"/>
      <sheetData sheetId="5039"/>
      <sheetData sheetId="5040"/>
      <sheetData sheetId="5041"/>
      <sheetData sheetId="5042">
        <row r="2">
          <cell r="A2">
            <v>0</v>
          </cell>
        </row>
      </sheetData>
      <sheetData sheetId="5043">
        <row r="2">
          <cell r="A2">
            <v>0</v>
          </cell>
        </row>
      </sheetData>
      <sheetData sheetId="5044"/>
      <sheetData sheetId="5045"/>
      <sheetData sheetId="5046"/>
      <sheetData sheetId="5047"/>
      <sheetData sheetId="5048"/>
      <sheetData sheetId="5049"/>
      <sheetData sheetId="5050"/>
      <sheetData sheetId="5051"/>
      <sheetData sheetId="5052">
        <row r="2">
          <cell r="A2">
            <v>0</v>
          </cell>
        </row>
      </sheetData>
      <sheetData sheetId="5053">
        <row r="2">
          <cell r="A2">
            <v>0</v>
          </cell>
        </row>
      </sheetData>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row r="2">
          <cell r="A2">
            <v>0</v>
          </cell>
        </row>
      </sheetData>
      <sheetData sheetId="5090"/>
      <sheetData sheetId="5091"/>
      <sheetData sheetId="5092"/>
      <sheetData sheetId="5093"/>
      <sheetData sheetId="5094">
        <row r="2">
          <cell r="A2">
            <v>0</v>
          </cell>
        </row>
      </sheetData>
      <sheetData sheetId="5095"/>
      <sheetData sheetId="5096"/>
      <sheetData sheetId="5097"/>
      <sheetData sheetId="5098"/>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sheetData sheetId="5108"/>
      <sheetData sheetId="5109">
        <row r="2">
          <cell r="A2">
            <v>0</v>
          </cell>
        </row>
      </sheetData>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efreshError="1"/>
      <sheetData sheetId="5460">
        <row r="2">
          <cell r="A2">
            <v>0</v>
          </cell>
        </row>
      </sheetData>
      <sheetData sheetId="5461" refreshError="1"/>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efreshError="1"/>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efreshError="1"/>
      <sheetData sheetId="5493">
        <row r="2">
          <cell r="A2">
            <v>0</v>
          </cell>
        </row>
      </sheetData>
      <sheetData sheetId="5494" refreshError="1"/>
      <sheetData sheetId="5495">
        <row r="2">
          <cell r="A2" t="str">
            <v>FORMULARIO N° 4</v>
          </cell>
        </row>
      </sheetData>
      <sheetData sheetId="5496">
        <row r="2">
          <cell r="A2">
            <v>0</v>
          </cell>
        </row>
      </sheetData>
      <sheetData sheetId="5497">
        <row r="2">
          <cell r="A2">
            <v>0</v>
          </cell>
        </row>
      </sheetData>
      <sheetData sheetId="5498">
        <row r="2">
          <cell r="A2">
            <v>0</v>
          </cell>
        </row>
      </sheetData>
      <sheetData sheetId="5499">
        <row r="2">
          <cell r="A2" t="str">
            <v>Locación</v>
          </cell>
        </row>
      </sheetData>
      <sheetData sheetId="5500">
        <row r="2">
          <cell r="B2">
            <v>0</v>
          </cell>
        </row>
      </sheetData>
      <sheetData sheetId="5501">
        <row r="2">
          <cell r="B2">
            <v>0</v>
          </cell>
        </row>
      </sheetData>
      <sheetData sheetId="5502" refreshError="1"/>
      <sheetData sheetId="5503">
        <row r="2">
          <cell r="A2">
            <v>0</v>
          </cell>
        </row>
      </sheetData>
      <sheetData sheetId="5504">
        <row r="2">
          <cell r="A2">
            <v>0</v>
          </cell>
        </row>
      </sheetData>
      <sheetData sheetId="5505">
        <row r="2">
          <cell r="A2">
            <v>0</v>
          </cell>
        </row>
      </sheetData>
      <sheetData sheetId="5506"/>
      <sheetData sheetId="5507"/>
      <sheetData sheetId="5508"/>
      <sheetData sheetId="5509"/>
      <sheetData sheetId="5510"/>
      <sheetData sheetId="5511"/>
      <sheetData sheetId="5512"/>
      <sheetData sheetId="5513" refreshError="1"/>
      <sheetData sheetId="5514">
        <row r="2">
          <cell r="A2">
            <v>0</v>
          </cell>
        </row>
      </sheetData>
      <sheetData sheetId="5515" refreshError="1"/>
      <sheetData sheetId="55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17"/>
      <sheetData sheetId="5518"/>
      <sheetData sheetId="5519"/>
      <sheetData sheetId="5520"/>
      <sheetData sheetId="5521"/>
      <sheetData sheetId="5522"/>
      <sheetData sheetId="5523"/>
      <sheetData sheetId="5524" refreshError="1"/>
      <sheetData sheetId="5525" refreshError="1"/>
      <sheetData sheetId="5526">
        <row r="2">
          <cell r="A2" t="str">
            <v>Locación</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efreshError="1"/>
      <sheetData sheetId="5533" refreshError="1"/>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sheetData sheetId="5555"/>
      <sheetData sheetId="5556"/>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sheetData sheetId="5567">
        <row r="2">
          <cell r="A2">
            <v>0</v>
          </cell>
        </row>
      </sheetData>
      <sheetData sheetId="5568">
        <row r="2">
          <cell r="A2">
            <v>0</v>
          </cell>
        </row>
      </sheetData>
      <sheetData sheetId="5569">
        <row r="2">
          <cell r="A2">
            <v>0</v>
          </cell>
        </row>
      </sheetData>
      <sheetData sheetId="5570"/>
      <sheetData sheetId="5571"/>
      <sheetData sheetId="5572"/>
      <sheetData sheetId="5573"/>
      <sheetData sheetId="5574"/>
      <sheetData sheetId="5575"/>
      <sheetData sheetId="5576">
        <row r="2">
          <cell r="A2">
            <v>0</v>
          </cell>
        </row>
      </sheetData>
      <sheetData sheetId="5577">
        <row r="2">
          <cell r="A2">
            <v>0</v>
          </cell>
        </row>
      </sheetData>
      <sheetData sheetId="5578">
        <row r="2">
          <cell r="A2">
            <v>0</v>
          </cell>
        </row>
      </sheetData>
      <sheetData sheetId="5579"/>
      <sheetData sheetId="5580"/>
      <sheetData sheetId="5581" refreshError="1"/>
      <sheetData sheetId="5582" refreshError="1"/>
      <sheetData sheetId="5583" refreshError="1"/>
      <sheetData sheetId="5584" refreshError="1"/>
      <sheetData sheetId="5585"/>
      <sheetData sheetId="5586"/>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row r="2">
          <cell r="B2">
            <v>0</v>
          </cell>
        </row>
      </sheetData>
      <sheetData sheetId="5606">
        <row r="2">
          <cell r="B2">
            <v>0</v>
          </cell>
        </row>
      </sheetData>
      <sheetData sheetId="5607">
        <row r="2">
          <cell r="B2">
            <v>0</v>
          </cell>
        </row>
      </sheetData>
      <sheetData sheetId="5608"/>
      <sheetData sheetId="5609">
        <row r="2">
          <cell r="A2">
            <v>0</v>
          </cell>
        </row>
      </sheetData>
      <sheetData sheetId="5610">
        <row r="2">
          <cell r="A2">
            <v>0</v>
          </cell>
        </row>
      </sheetData>
      <sheetData sheetId="5611">
        <row r="2">
          <cell r="A2">
            <v>0</v>
          </cell>
        </row>
      </sheetData>
      <sheetData sheetId="5612">
        <row r="2">
          <cell r="B2">
            <v>0</v>
          </cell>
        </row>
      </sheetData>
      <sheetData sheetId="5613"/>
      <sheetData sheetId="5614">
        <row r="2">
          <cell r="B2">
            <v>0</v>
          </cell>
        </row>
      </sheetData>
      <sheetData sheetId="5615"/>
      <sheetData sheetId="5616"/>
      <sheetData sheetId="5617"/>
      <sheetData sheetId="5618"/>
      <sheetData sheetId="5619"/>
      <sheetData sheetId="5620"/>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sheetData sheetId="5633"/>
      <sheetData sheetId="5634"/>
      <sheetData sheetId="5635"/>
      <sheetData sheetId="5636"/>
      <sheetData sheetId="5637"/>
      <sheetData sheetId="5638"/>
      <sheetData sheetId="5639">
        <row r="2">
          <cell r="B2">
            <v>0</v>
          </cell>
        </row>
      </sheetData>
      <sheetData sheetId="5640">
        <row r="2">
          <cell r="B2">
            <v>0</v>
          </cell>
        </row>
      </sheetData>
      <sheetData sheetId="5641">
        <row r="2">
          <cell r="B2">
            <v>0</v>
          </cell>
        </row>
      </sheetData>
      <sheetData sheetId="5642"/>
      <sheetData sheetId="5643"/>
      <sheetData sheetId="5644"/>
      <sheetData sheetId="5645"/>
      <sheetData sheetId="5646"/>
      <sheetData sheetId="5647"/>
      <sheetData sheetId="5648">
        <row r="2">
          <cell r="A2">
            <v>0</v>
          </cell>
        </row>
      </sheetData>
      <sheetData sheetId="5649"/>
      <sheetData sheetId="5650"/>
      <sheetData sheetId="565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B2" t="str">
            <v>Patrimonio
neto
personal</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B2">
            <v>0</v>
          </cell>
        </row>
      </sheetData>
      <sheetData sheetId="5665">
        <row r="2">
          <cell r="B2">
            <v>0</v>
          </cell>
        </row>
      </sheetData>
      <sheetData sheetId="5666">
        <row r="2">
          <cell r="B2" t="str">
            <v>Patrimonio
neto
personal</v>
          </cell>
        </row>
      </sheetData>
      <sheetData sheetId="5667"/>
      <sheetData sheetId="5668"/>
      <sheetData sheetId="5669"/>
      <sheetData sheetId="5670"/>
      <sheetData sheetId="5671"/>
      <sheetData sheetId="5672"/>
      <sheetData sheetId="5673">
        <row r="2">
          <cell r="B2">
            <v>0</v>
          </cell>
        </row>
      </sheetData>
      <sheetData sheetId="5674">
        <row r="2">
          <cell r="B2">
            <v>0</v>
          </cell>
        </row>
      </sheetData>
      <sheetData sheetId="5675">
        <row r="2">
          <cell r="B2">
            <v>0</v>
          </cell>
        </row>
      </sheetData>
      <sheetData sheetId="5676"/>
      <sheetData sheetId="5677">
        <row r="2">
          <cell r="A2">
            <v>0</v>
          </cell>
        </row>
      </sheetData>
      <sheetData sheetId="5678">
        <row r="2">
          <cell r="A2">
            <v>0</v>
          </cell>
        </row>
      </sheetData>
      <sheetData sheetId="5679">
        <row r="2">
          <cell r="A2">
            <v>0</v>
          </cell>
        </row>
      </sheetData>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refreshError="1"/>
      <sheetData sheetId="5813" refreshError="1"/>
      <sheetData sheetId="5814" refreshError="1"/>
      <sheetData sheetId="5815" refreshError="1"/>
      <sheetData sheetId="5816" refreshError="1"/>
      <sheetData sheetId="5817"/>
      <sheetData sheetId="5818"/>
      <sheetData sheetId="5819">
        <row r="2">
          <cell r="A2" t="str">
            <v>“CONSTRUCCIÓN DE OBRAS CIVILES, ELÉCTRICAS, MECÁNICAS E INSTRUMENTACIÓN REQUERIDAS POR ECOPETROL Y SU GRUPO EMPRESARIAL PARA LA VIGENCIA 2017-2020 CON OPCIÓN DE DOS AÑOS”</v>
          </cell>
        </row>
      </sheetData>
      <sheetData sheetId="5820">
        <row r="5">
          <cell r="A5">
            <v>0</v>
          </cell>
        </row>
      </sheetData>
      <sheetData sheetId="5821"/>
      <sheetData sheetId="5822"/>
      <sheetData sheetId="5823"/>
      <sheetData sheetId="5824"/>
      <sheetData sheetId="5825"/>
      <sheetData sheetId="5826"/>
      <sheetData sheetId="5827"/>
      <sheetData sheetId="5828"/>
      <sheetData sheetId="5829" refreshError="1"/>
      <sheetData sheetId="5830" refreshError="1"/>
      <sheetData sheetId="5831" refreshError="1"/>
      <sheetData sheetId="5832">
        <row r="2">
          <cell r="A2">
            <v>0</v>
          </cell>
        </row>
      </sheetData>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row r="5">
          <cell r="B5">
            <v>0</v>
          </cell>
        </row>
      </sheetData>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CUADRILLA"/>
      <sheetName val="APU"/>
      <sheetName val="INSUMOS"/>
      <sheetName val="PRESUPUESTO"/>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V%C3%ADnculoExternoRecuperado1"/>
      <sheetName val="1"/>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Base de Diseño"/>
      <sheetName val="interventoria"/>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Users\JoseGabriel\Documents\Mi"/>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PPTO (VIEJO)"/>
      <sheetName val="CO"/>
      <sheetName val="PPTO"/>
      <sheetName val="LISTA APU"/>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Users\JoseGabriel\Downloads\Ví"/>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N°1"/>
      <sheetName val="Formulario 1"/>
      <sheetName val="Anexo N°1-F6"/>
      <sheetName val="Anexo N°2"/>
      <sheetName val="Anexo N°4-F8"/>
      <sheetName val="Anexo N°3-F7"/>
      <sheetName val="Anexo N°5-F9"/>
      <sheetName val="Anexo N°6-F10"/>
      <sheetName val="Preacta N°5"/>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PRESUPUESTO OFICIAL"/>
      <sheetName val="LISTA MATERIALES"/>
      <sheetName val=" EQUIPO MATERIALES"/>
      <sheetName val="INF"/>
      <sheetName val="CUADRO AREAS ARQ."/>
      <sheetName val="ACERO PARA JARDINERA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AIU UNIFICADO"/>
      <sheetName val="SUELDOS"/>
      <sheetName val="aCCIDENTES DE 19"/>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row r="1">
          <cell r="A1" t="str">
            <v>ADMINISTRACION</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
          <cell r="A1" t="str">
            <v>ITEM</v>
          </cell>
        </row>
      </sheetData>
      <sheetData sheetId="343">
        <row r="1">
          <cell r="A1" t="str">
            <v>EQUIPO</v>
          </cell>
        </row>
      </sheetData>
      <sheetData sheetId="344">
        <row r="1">
          <cell r="A1" t="str">
            <v>ADMINISTRACION</v>
          </cell>
        </row>
      </sheetData>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1">
          <cell r="A1" t="str">
            <v>ITEM</v>
          </cell>
        </row>
      </sheetData>
      <sheetData sheetId="417"/>
      <sheetData sheetId="418"/>
      <sheetData sheetId="419">
        <row r="1">
          <cell r="A1" t="str">
            <v>EQUIPO</v>
          </cell>
        </row>
      </sheetData>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ow r="168">
          <cell r="D168">
            <v>10046</v>
          </cell>
        </row>
      </sheetData>
      <sheetData sheetId="974">
        <row r="41">
          <cell r="H41">
            <v>1719.2219460730605</v>
          </cell>
        </row>
      </sheetData>
      <sheetData sheetId="975">
        <row r="44">
          <cell r="H44">
            <v>747796</v>
          </cell>
        </row>
      </sheetData>
      <sheetData sheetId="976">
        <row r="44">
          <cell r="H44">
            <v>153008</v>
          </cell>
        </row>
      </sheetData>
      <sheetData sheetId="977"/>
      <sheetData sheetId="978">
        <row r="6">
          <cell r="A6" t="str">
            <v>TOPÓGRAFO</v>
          </cell>
        </row>
      </sheetData>
      <sheetData sheetId="979"/>
      <sheetData sheetId="980"/>
      <sheetData sheetId="981"/>
      <sheetData sheetId="982"/>
      <sheetData sheetId="983"/>
      <sheetData sheetId="984"/>
      <sheetData sheetId="985"/>
      <sheetData sheetId="986">
        <row r="5">
          <cell r="E5" t="str">
            <v>CANTIDAD</v>
          </cell>
        </row>
      </sheetData>
      <sheetData sheetId="987">
        <row r="5">
          <cell r="E5" t="str">
            <v>CANTIDAD</v>
          </cell>
        </row>
      </sheetData>
      <sheetData sheetId="988">
        <row r="5">
          <cell r="E5" t="str">
            <v>CANTIDAD</v>
          </cell>
        </row>
      </sheetData>
      <sheetData sheetId="989">
        <row r="5">
          <cell r="E5" t="str">
            <v>CANTIDAD</v>
          </cell>
        </row>
      </sheetData>
      <sheetData sheetId="990">
        <row r="5">
          <cell r="E5" t="str">
            <v>CANTIDAD</v>
          </cell>
        </row>
      </sheetData>
      <sheetData sheetId="991">
        <row r="5">
          <cell r="E5" t="str">
            <v>CANTIDAD</v>
          </cell>
        </row>
      </sheetData>
      <sheetData sheetId="992">
        <row r="5">
          <cell r="E5" t="str">
            <v>CANTIDAD</v>
          </cell>
        </row>
      </sheetData>
      <sheetData sheetId="993">
        <row r="5">
          <cell r="E5" t="str">
            <v>CANTIDAD</v>
          </cell>
        </row>
      </sheetData>
      <sheetData sheetId="994">
        <row r="5">
          <cell r="E5" t="str">
            <v>CANTIDAD</v>
          </cell>
        </row>
      </sheetData>
      <sheetData sheetId="995">
        <row r="5">
          <cell r="E5" t="str">
            <v>CANTIDAD</v>
          </cell>
        </row>
      </sheetData>
      <sheetData sheetId="996">
        <row r="41">
          <cell r="H41">
            <v>107162</v>
          </cell>
        </row>
      </sheetData>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ow r="18">
          <cell r="C18">
            <v>7000</v>
          </cell>
        </row>
      </sheetData>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ow r="1">
          <cell r="A1" t="str">
            <v>EQUIPO</v>
          </cell>
        </row>
      </sheetData>
      <sheetData sheetId="1134">
        <row r="1">
          <cell r="A1" t="str">
            <v>ADMINISTRACION</v>
          </cell>
        </row>
      </sheetData>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1">
          <cell r="A1" t="str">
            <v>ITEM</v>
          </cell>
        </row>
      </sheetData>
      <sheetData sheetId="1178">
        <row r="1">
          <cell r="A1" t="str">
            <v>EQUIPO</v>
          </cell>
        </row>
      </sheetData>
      <sheetData sheetId="1179">
        <row r="1">
          <cell r="A1" t="str">
            <v>ADMINISTRACION</v>
          </cell>
        </row>
      </sheetData>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row r="16">
          <cell r="A16" t="str">
            <v>ABONO 10-30-10</v>
          </cell>
        </row>
      </sheetData>
      <sheetData sheetId="1227"/>
      <sheetData sheetId="1228"/>
      <sheetData sheetId="1229"/>
      <sheetData sheetId="1230"/>
      <sheetData sheetId="1231" refreshError="1"/>
      <sheetData sheetId="1232">
        <row r="1">
          <cell r="A1" t="str">
            <v>ABRAZADERA DE SALIDA TIPO 1</v>
          </cell>
        </row>
      </sheetData>
      <sheetData sheetId="1233">
        <row r="51">
          <cell r="D51">
            <v>698</v>
          </cell>
        </row>
      </sheetData>
      <sheetData sheetId="1234"/>
      <sheetData sheetId="1235"/>
      <sheetData sheetId="1236"/>
      <sheetData sheetId="1237">
        <row r="1">
          <cell r="A1" t="str">
            <v>INSTITUTO NACIONAL DE VIAS</v>
          </cell>
        </row>
      </sheetData>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row r="1">
          <cell r="A1" t="str">
            <v>INSTITUTO NACIONAL DE VIAS</v>
          </cell>
        </row>
      </sheetData>
      <sheetData sheetId="1262"/>
      <sheetData sheetId="1263"/>
      <sheetData sheetId="1264"/>
      <sheetData sheetId="1265"/>
      <sheetData sheetId="1266"/>
      <sheetData sheetId="1267"/>
      <sheetData sheetId="1268"/>
      <sheetData sheetId="1269">
        <row r="1">
          <cell r="A1" t="str">
            <v>INSTITUTO NACIONAL DE VIAS</v>
          </cell>
        </row>
      </sheetData>
      <sheetData sheetId="1270"/>
      <sheetData sheetId="1271"/>
      <sheetData sheetId="1272"/>
      <sheetData sheetId="1273"/>
      <sheetData sheetId="1274"/>
      <sheetData sheetId="1275"/>
      <sheetData sheetId="1276" refreshError="1"/>
      <sheetData sheetId="1277"/>
      <sheetData sheetId="1278">
        <row r="36">
          <cell r="G36">
            <v>310000.00000097335</v>
          </cell>
        </row>
      </sheetData>
      <sheetData sheetId="1279">
        <row r="36">
          <cell r="G36">
            <v>271000.00000162207</v>
          </cell>
        </row>
      </sheetData>
      <sheetData sheetId="1280">
        <row r="33">
          <cell r="G33">
            <v>283000.00002693152</v>
          </cell>
        </row>
      </sheetData>
      <sheetData sheetId="1281">
        <row r="33">
          <cell r="G33">
            <v>290000.00000013626</v>
          </cell>
        </row>
      </sheetData>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row r="1">
          <cell r="A1" t="str">
            <v>INSTITUTO NACIONAL DE VIAS</v>
          </cell>
        </row>
      </sheetData>
      <sheetData sheetId="1664" refreshError="1"/>
      <sheetData sheetId="1665" refreshError="1"/>
      <sheetData sheetId="1666" refreshError="1"/>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sheetData sheetId="1831"/>
      <sheetData sheetId="1832"/>
      <sheetData sheetId="1833"/>
      <sheetData sheetId="1834"/>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ow r="52">
          <cell r="H52">
            <v>117768</v>
          </cell>
        </row>
      </sheetData>
      <sheetData sheetId="1853"/>
      <sheetData sheetId="1854"/>
      <sheetData sheetId="1855"/>
      <sheetData sheetId="1856"/>
      <sheetData sheetId="1857">
        <row r="33">
          <cell r="C33">
            <v>0.77967625899280601</v>
          </cell>
        </row>
      </sheetData>
      <sheetData sheetId="1858"/>
      <sheetData sheetId="1859"/>
      <sheetData sheetId="1860" refreshError="1"/>
      <sheetData sheetId="1861" refreshError="1"/>
      <sheetData sheetId="1862"/>
      <sheetData sheetId="1863" refreshError="1"/>
      <sheetData sheetId="1864" refreshError="1"/>
      <sheetData sheetId="1865" refreshError="1"/>
      <sheetData sheetId="1866" refreshError="1"/>
      <sheetData sheetId="1867"/>
      <sheetData sheetId="1868" refreshError="1"/>
      <sheetData sheetId="1869" refreshError="1"/>
      <sheetData sheetId="1870"/>
      <sheetData sheetId="1871"/>
      <sheetData sheetId="1872" refreshError="1"/>
      <sheetData sheetId="1873"/>
      <sheetData sheetId="1874"/>
      <sheetData sheetId="1875"/>
      <sheetData sheetId="1876"/>
      <sheetData sheetId="1877"/>
      <sheetData sheetId="1878"/>
      <sheetData sheetId="1879"/>
      <sheetData sheetId="1880"/>
      <sheetData sheetId="1881"/>
      <sheetData sheetId="1882"/>
      <sheetData sheetId="1883">
        <row r="33">
          <cell r="C33">
            <v>0.77967625899280601</v>
          </cell>
        </row>
      </sheetData>
      <sheetData sheetId="1884"/>
      <sheetData sheetId="1885"/>
      <sheetData sheetId="1886"/>
      <sheetData sheetId="1887"/>
      <sheetData sheetId="1888">
        <row r="52">
          <cell r="H52">
            <v>117768</v>
          </cell>
        </row>
      </sheetData>
      <sheetData sheetId="1889"/>
      <sheetData sheetId="1890"/>
      <sheetData sheetId="1891">
        <row r="1">
          <cell r="B1" t="str">
            <v>CTO-102-2002</v>
          </cell>
        </row>
      </sheetData>
      <sheetData sheetId="1892"/>
      <sheetData sheetId="1893">
        <row r="33">
          <cell r="C33">
            <v>0.77967625899280601</v>
          </cell>
        </row>
      </sheetData>
      <sheetData sheetId="1894"/>
      <sheetData sheetId="1895">
        <row r="1">
          <cell r="A1" t="str">
            <v>1P</v>
          </cell>
        </row>
      </sheetData>
      <sheetData sheetId="1896">
        <row r="50">
          <cell r="H50">
            <v>1192</v>
          </cell>
        </row>
      </sheetData>
      <sheetData sheetId="1897"/>
      <sheetData sheetId="1898"/>
      <sheetData sheetId="1899">
        <row r="51">
          <cell r="D51">
            <v>698</v>
          </cell>
        </row>
      </sheetData>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row r="33">
          <cell r="C33">
            <v>0.77967625899280601</v>
          </cell>
        </row>
      </sheetData>
      <sheetData sheetId="1920"/>
      <sheetData sheetId="1921">
        <row r="52">
          <cell r="H52">
            <v>117768</v>
          </cell>
        </row>
      </sheetData>
      <sheetData sheetId="1922"/>
      <sheetData sheetId="1923">
        <row r="52">
          <cell r="H52">
            <v>117768</v>
          </cell>
        </row>
      </sheetData>
      <sheetData sheetId="1924"/>
      <sheetData sheetId="1925"/>
      <sheetData sheetId="1926"/>
      <sheetData sheetId="1927"/>
      <sheetData sheetId="1928">
        <row r="33">
          <cell r="C33">
            <v>0.77967625899280601</v>
          </cell>
        </row>
      </sheetData>
      <sheetData sheetId="1929"/>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sheetData sheetId="2260">
        <row r="7">
          <cell r="B7">
            <v>1</v>
          </cell>
        </row>
      </sheetData>
      <sheetData sheetId="2261">
        <row r="33">
          <cell r="G33">
            <v>0.59504299999999999</v>
          </cell>
        </row>
      </sheetData>
      <sheetData sheetId="2262">
        <row r="7">
          <cell r="B7">
            <v>1</v>
          </cell>
        </row>
      </sheetData>
      <sheetData sheetId="2263">
        <row r="33">
          <cell r="G33">
            <v>0.59504299999999999</v>
          </cell>
        </row>
      </sheetData>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sheetData sheetId="2351"/>
      <sheetData sheetId="2352"/>
      <sheetData sheetId="2353"/>
      <sheetData sheetId="2354"/>
      <sheetData sheetId="2355"/>
      <sheetData sheetId="2356"/>
      <sheetData sheetId="2357"/>
      <sheetData sheetId="2358"/>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row r="1">
          <cell r="B1" t="str">
            <v>CTO-102-2002</v>
          </cell>
        </row>
      </sheetData>
      <sheetData sheetId="2991"/>
      <sheetData sheetId="2992"/>
      <sheetData sheetId="2993"/>
      <sheetData sheetId="2994"/>
      <sheetData sheetId="2995"/>
      <sheetData sheetId="2996"/>
      <sheetData sheetId="2997"/>
      <sheetData sheetId="2998">
        <row r="8">
          <cell r="A8">
            <v>2.1</v>
          </cell>
        </row>
      </sheetData>
      <sheetData sheetId="2999">
        <row r="8">
          <cell r="A8">
            <v>3.1</v>
          </cell>
        </row>
      </sheetData>
      <sheetData sheetId="3000"/>
      <sheetData sheetId="3001"/>
      <sheetData sheetId="3002"/>
      <sheetData sheetId="3003"/>
      <sheetData sheetId="3004"/>
      <sheetData sheetId="3005">
        <row r="3">
          <cell r="A3">
            <v>1</v>
          </cell>
        </row>
      </sheetData>
      <sheetData sheetId="3006"/>
      <sheetData sheetId="3007"/>
      <sheetData sheetId="3008"/>
      <sheetData sheetId="3009"/>
      <sheetData sheetId="3010"/>
      <sheetData sheetId="3011"/>
      <sheetData sheetId="3012">
        <row r="1">
          <cell r="A1" t="str">
            <v>LISTADO DE INSUMOS GENERAL</v>
          </cell>
        </row>
      </sheetData>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ow r="8">
          <cell r="A8">
            <v>2.1</v>
          </cell>
        </row>
      </sheetData>
      <sheetData sheetId="3027">
        <row r="8">
          <cell r="A8">
            <v>3.1</v>
          </cell>
        </row>
      </sheetData>
      <sheetData sheetId="3028">
        <row r="8">
          <cell r="A8">
            <v>2.1</v>
          </cell>
        </row>
      </sheetData>
      <sheetData sheetId="3029">
        <row r="8">
          <cell r="A8">
            <v>3.1</v>
          </cell>
        </row>
      </sheetData>
      <sheetData sheetId="3030"/>
      <sheetData sheetId="3031"/>
      <sheetData sheetId="3032"/>
      <sheetData sheetId="3033">
        <row r="3">
          <cell r="A3">
            <v>1</v>
          </cell>
        </row>
      </sheetData>
      <sheetData sheetId="3034"/>
      <sheetData sheetId="3035">
        <row r="3">
          <cell r="A3">
            <v>1</v>
          </cell>
        </row>
      </sheetData>
      <sheetData sheetId="3036"/>
      <sheetData sheetId="3037"/>
      <sheetData sheetId="3038"/>
      <sheetData sheetId="3039">
        <row r="2">
          <cell r="A2" t="str">
            <v>ACTA No</v>
          </cell>
        </row>
      </sheetData>
      <sheetData sheetId="3040">
        <row r="1">
          <cell r="A1" t="str">
            <v>LISTADO DE INSUMOS GENERAL</v>
          </cell>
        </row>
      </sheetData>
      <sheetData sheetId="3041" refreshError="1"/>
      <sheetData sheetId="3042">
        <row r="1">
          <cell r="A1" t="str">
            <v>LISTADO DE INSUMOS GENERAL</v>
          </cell>
        </row>
      </sheetData>
      <sheetData sheetId="3043" refreshError="1"/>
      <sheetData sheetId="3044"/>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refreshError="1"/>
      <sheetData sheetId="3254"/>
      <sheetData sheetId="3255"/>
      <sheetData sheetId="3256" refreshError="1"/>
      <sheetData sheetId="3257" refreshError="1"/>
      <sheetData sheetId="3258" refreshError="1"/>
      <sheetData sheetId="3259" refreshError="1"/>
      <sheetData sheetId="3260"/>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sheetData sheetId="3307"/>
      <sheetData sheetId="3308"/>
      <sheetData sheetId="3309"/>
      <sheetData sheetId="3310"/>
      <sheetData sheetId="331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sheetData sheetId="3330"/>
      <sheetData sheetId="3331"/>
      <sheetData sheetId="3332"/>
      <sheetData sheetId="3333"/>
      <sheetData sheetId="3334"/>
      <sheetData sheetId="3335"/>
      <sheetData sheetId="3336"/>
      <sheetData sheetId="3337"/>
      <sheetData sheetId="3338"/>
      <sheetData sheetId="3339" refreshError="1"/>
      <sheetData sheetId="3340" refreshError="1"/>
      <sheetData sheetId="3341"/>
      <sheetData sheetId="3342" refreshError="1"/>
      <sheetData sheetId="3343" refreshError="1"/>
      <sheetData sheetId="3344" refreshError="1"/>
      <sheetData sheetId="3345"/>
      <sheetData sheetId="3346" refreshError="1"/>
      <sheetData sheetId="3347">
        <row r="1">
          <cell r="A1" t="str">
            <v>ITEM</v>
          </cell>
        </row>
      </sheetData>
      <sheetData sheetId="3348">
        <row r="1">
          <cell r="A1" t="str">
            <v>ADMINISTRACION</v>
          </cell>
        </row>
      </sheetData>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row r="1">
          <cell r="B1" t="str">
            <v>CTO-102-2002</v>
          </cell>
        </row>
      </sheetData>
      <sheetData sheetId="3363"/>
      <sheetData sheetId="3364"/>
      <sheetData sheetId="3365"/>
      <sheetData sheetId="3366"/>
      <sheetData sheetId="3367"/>
      <sheetData sheetId="3368"/>
      <sheetData sheetId="3369"/>
      <sheetData sheetId="3370"/>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refreshError="1"/>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ow r="1">
          <cell r="A1" t="str">
            <v>ITEM</v>
          </cell>
        </row>
      </sheetData>
      <sheetData sheetId="3747">
        <row r="1">
          <cell r="A1" t="str">
            <v>EQUIPO</v>
          </cell>
        </row>
      </sheetData>
      <sheetData sheetId="3748">
        <row r="1">
          <cell r="A1" t="str">
            <v>ADMINISTRACION</v>
          </cell>
        </row>
      </sheetData>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row r="1">
          <cell r="A1" t="str">
            <v>ITEM</v>
          </cell>
        </row>
      </sheetData>
      <sheetData sheetId="3776">
        <row r="1">
          <cell r="A1" t="str">
            <v>EQUIPO</v>
          </cell>
        </row>
      </sheetData>
      <sheetData sheetId="3777">
        <row r="1">
          <cell r="A1" t="str">
            <v>ADMINISTRACION</v>
          </cell>
        </row>
      </sheetData>
      <sheetData sheetId="3778"/>
      <sheetData sheetId="3779"/>
      <sheetData sheetId="3780"/>
      <sheetData sheetId="3781"/>
      <sheetData sheetId="3782"/>
      <sheetData sheetId="3783"/>
      <sheetData sheetId="3784"/>
      <sheetData sheetId="3785"/>
      <sheetData sheetId="3786">
        <row r="1">
          <cell r="A1" t="str">
            <v>ITEM</v>
          </cell>
        </row>
      </sheetData>
      <sheetData sheetId="3787">
        <row r="1">
          <cell r="A1" t="str">
            <v>EQUIPO</v>
          </cell>
        </row>
      </sheetData>
      <sheetData sheetId="3788">
        <row r="1">
          <cell r="A1" t="str">
            <v>ADMINISTRACION</v>
          </cell>
        </row>
      </sheetData>
      <sheetData sheetId="3789"/>
      <sheetData sheetId="3790"/>
      <sheetData sheetId="3791"/>
      <sheetData sheetId="3792"/>
      <sheetData sheetId="3793"/>
      <sheetData sheetId="3794"/>
      <sheetData sheetId="3795"/>
      <sheetData sheetId="3796"/>
      <sheetData sheetId="3797"/>
      <sheetData sheetId="3798"/>
      <sheetData sheetId="3799"/>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sheetData sheetId="381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row r="33">
          <cell r="C33">
            <v>0.77967625899280601</v>
          </cell>
        </row>
      </sheetData>
      <sheetData sheetId="3860"/>
      <sheetData sheetId="3861">
        <row r="1">
          <cell r="A1" t="str">
            <v>1P</v>
          </cell>
        </row>
      </sheetData>
      <sheetData sheetId="3862"/>
      <sheetData sheetId="3863"/>
      <sheetData sheetId="3864"/>
      <sheetData sheetId="3865">
        <row r="51">
          <cell r="D51">
            <v>698</v>
          </cell>
        </row>
      </sheetData>
      <sheetData sheetId="3866"/>
      <sheetData sheetId="3867"/>
      <sheetData sheetId="3868"/>
      <sheetData sheetId="3869"/>
      <sheetData sheetId="3870"/>
      <sheetData sheetId="387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refreshError="1"/>
      <sheetData sheetId="4174" refreshError="1"/>
      <sheetData sheetId="4175" refreshError="1"/>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sheetData sheetId="4224" refreshError="1"/>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efreshError="1"/>
      <sheetData sheetId="4261" refreshError="1"/>
      <sheetData sheetId="4262" refreshError="1"/>
      <sheetData sheetId="4263"/>
      <sheetData sheetId="4264"/>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sheetData sheetId="4276" refreshError="1"/>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refreshError="1"/>
      <sheetData sheetId="4290" refreshError="1"/>
      <sheetData sheetId="4291" refreshError="1"/>
      <sheetData sheetId="4292" refreshError="1"/>
      <sheetData sheetId="4293" refreshError="1"/>
      <sheetData sheetId="4294"/>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refreshError="1"/>
      <sheetData sheetId="4322"/>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refreshError="1"/>
      <sheetData sheetId="4427" refreshError="1"/>
      <sheetData sheetId="4428" refreshError="1"/>
      <sheetData sheetId="4429" refreshError="1"/>
      <sheetData sheetId="4430"/>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sheetData sheetId="4449">
        <row r="1">
          <cell r="A1" t="str">
            <v>EQUIPO</v>
          </cell>
        </row>
      </sheetData>
      <sheetData sheetId="4450">
        <row r="1">
          <cell r="A1" t="str">
            <v>ADMINISTRACION</v>
          </cell>
        </row>
      </sheetData>
      <sheetData sheetId="445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sheetData sheetId="4600" refreshError="1"/>
      <sheetData sheetId="4601"/>
      <sheetData sheetId="4602"/>
      <sheetData sheetId="4603"/>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sheetData sheetId="4647"/>
      <sheetData sheetId="4648"/>
      <sheetData sheetId="4649"/>
      <sheetData sheetId="4650"/>
      <sheetData sheetId="4651"/>
      <sheetData sheetId="4652"/>
      <sheetData sheetId="4653">
        <row r="21">
          <cell r="G21" t="b">
            <v>0</v>
          </cell>
        </row>
      </sheetData>
      <sheetData sheetId="4654"/>
      <sheetData sheetId="4655"/>
      <sheetData sheetId="4656"/>
      <sheetData sheetId="4657"/>
      <sheetData sheetId="4658"/>
      <sheetData sheetId="4659"/>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sheetData sheetId="4669"/>
      <sheetData sheetId="4670"/>
      <sheetData sheetId="4671"/>
      <sheetData sheetId="4672"/>
      <sheetData sheetId="4673"/>
      <sheetData sheetId="4674"/>
      <sheetData sheetId="4675"/>
      <sheetData sheetId="4676"/>
      <sheetData sheetId="4677"/>
      <sheetData sheetId="4678"/>
      <sheetData sheetId="4679">
        <row r="18">
          <cell r="C18">
            <v>7000</v>
          </cell>
        </row>
      </sheetData>
      <sheetData sheetId="4680"/>
      <sheetData sheetId="4681"/>
      <sheetData sheetId="4682"/>
      <sheetData sheetId="4683"/>
      <sheetData sheetId="4684"/>
      <sheetData sheetId="4685" refreshError="1"/>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ow r="2">
          <cell r="A2" t="str">
            <v>ACTA No</v>
          </cell>
        </row>
      </sheetData>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refreshError="1"/>
      <sheetData sheetId="5253" refreshError="1"/>
      <sheetData sheetId="5254"/>
      <sheetData sheetId="5255"/>
      <sheetData sheetId="5256"/>
      <sheetData sheetId="5257"/>
      <sheetData sheetId="5258">
        <row r="47">
          <cell r="H47">
            <v>17098.051632633331</v>
          </cell>
        </row>
      </sheetData>
      <sheetData sheetId="5259">
        <row r="47">
          <cell r="H47">
            <v>13407.454219619998</v>
          </cell>
        </row>
      </sheetData>
      <sheetData sheetId="5260">
        <row r="47">
          <cell r="H47">
            <v>13178.048204541665</v>
          </cell>
        </row>
      </sheetData>
      <sheetData sheetId="5261">
        <row r="47">
          <cell r="H47">
            <v>17098.051632633331</v>
          </cell>
        </row>
      </sheetData>
      <sheetData sheetId="5262">
        <row r="47">
          <cell r="H47">
            <v>13407.454219619998</v>
          </cell>
        </row>
      </sheetData>
      <sheetData sheetId="5263">
        <row r="47">
          <cell r="H47">
            <v>13178.048204541665</v>
          </cell>
        </row>
      </sheetData>
      <sheetData sheetId="5264">
        <row r="47">
          <cell r="H47">
            <v>19729.199486104168</v>
          </cell>
        </row>
      </sheetData>
      <sheetData sheetId="5265">
        <row r="47">
          <cell r="H47">
            <v>38405.002915416662</v>
          </cell>
        </row>
      </sheetData>
      <sheetData sheetId="5266">
        <row r="47">
          <cell r="H47">
            <v>41159.979021230996</v>
          </cell>
        </row>
      </sheetData>
      <sheetData sheetId="5267">
        <row r="47">
          <cell r="H47">
            <v>16020</v>
          </cell>
        </row>
      </sheetData>
      <sheetData sheetId="5268">
        <row r="47">
          <cell r="H47">
            <v>11675</v>
          </cell>
        </row>
      </sheetData>
      <sheetData sheetId="5269">
        <row r="47">
          <cell r="H47">
            <v>382683.1643235588</v>
          </cell>
        </row>
      </sheetData>
      <sheetData sheetId="5270">
        <row r="47">
          <cell r="H47">
            <v>27108.482479999999</v>
          </cell>
        </row>
      </sheetData>
      <sheetData sheetId="5271">
        <row r="47">
          <cell r="H47">
            <v>18945.0351992</v>
          </cell>
        </row>
      </sheetData>
      <sheetData sheetId="5272">
        <row r="47">
          <cell r="H47">
            <v>88016.225274879995</v>
          </cell>
        </row>
      </sheetData>
      <sheetData sheetId="5273">
        <row r="47">
          <cell r="H47">
            <v>11296.680928966078</v>
          </cell>
        </row>
      </sheetData>
      <sheetData sheetId="5274">
        <row r="47">
          <cell r="H47">
            <v>19660.483631249997</v>
          </cell>
        </row>
      </sheetData>
      <sheetData sheetId="5275">
        <row r="47">
          <cell r="H47">
            <v>19660.483631249997</v>
          </cell>
        </row>
      </sheetData>
      <sheetData sheetId="5276">
        <row r="47">
          <cell r="H47">
            <v>19660.483631249997</v>
          </cell>
        </row>
      </sheetData>
      <sheetData sheetId="5277">
        <row r="47">
          <cell r="H47">
            <v>39947.116768272004</v>
          </cell>
        </row>
      </sheetData>
      <sheetData sheetId="5278">
        <row r="47">
          <cell r="H47">
            <v>37450.421970255004</v>
          </cell>
        </row>
      </sheetData>
      <sheetData sheetId="5279">
        <row r="47">
          <cell r="H47">
            <v>5631.4338221939006</v>
          </cell>
        </row>
      </sheetData>
      <sheetData sheetId="5280">
        <row r="47">
          <cell r="H47">
            <v>29691.867138751997</v>
          </cell>
        </row>
      </sheetData>
      <sheetData sheetId="5281">
        <row r="47">
          <cell r="H47">
            <v>10601.359883464</v>
          </cell>
        </row>
      </sheetData>
      <sheetData sheetId="5282">
        <row r="47">
          <cell r="H47">
            <v>16440.07876665</v>
          </cell>
        </row>
      </sheetData>
      <sheetData sheetId="5283">
        <row r="47">
          <cell r="H47">
            <v>7502.6541280530009</v>
          </cell>
        </row>
      </sheetData>
      <sheetData sheetId="5284">
        <row r="47">
          <cell r="H47">
            <v>63269.394041350002</v>
          </cell>
        </row>
      </sheetData>
      <sheetData sheetId="5285">
        <row r="47">
          <cell r="H47">
            <v>38708.912732384997</v>
          </cell>
        </row>
      </sheetData>
      <sheetData sheetId="5286">
        <row r="47">
          <cell r="H47">
            <v>30140.654422727453</v>
          </cell>
        </row>
      </sheetData>
      <sheetData sheetId="5287">
        <row r="47">
          <cell r="H47">
            <v>39628.094655192057</v>
          </cell>
        </row>
      </sheetData>
      <sheetData sheetId="5288">
        <row r="47">
          <cell r="H47">
            <v>38729.542446049003</v>
          </cell>
        </row>
      </sheetData>
      <sheetData sheetId="5289">
        <row r="47">
          <cell r="H47">
            <v>7116.936965586</v>
          </cell>
        </row>
      </sheetData>
      <sheetData sheetId="5290">
        <row r="47">
          <cell r="H47">
            <v>9391.2743470000005</v>
          </cell>
        </row>
      </sheetData>
      <sheetData sheetId="5291">
        <row r="47">
          <cell r="H47">
            <v>8500.0189065630984</v>
          </cell>
        </row>
      </sheetData>
      <sheetData sheetId="5292">
        <row r="47">
          <cell r="H47">
            <v>32499.094423904498</v>
          </cell>
        </row>
      </sheetData>
      <sheetData sheetId="5293">
        <row r="47">
          <cell r="H47">
            <v>51817.028777055006</v>
          </cell>
        </row>
      </sheetData>
      <sheetData sheetId="5294">
        <row r="47">
          <cell r="H47">
            <v>55430.1575333</v>
          </cell>
        </row>
      </sheetData>
      <sheetData sheetId="5295">
        <row r="47">
          <cell r="H47">
            <v>25786.003498499998</v>
          </cell>
        </row>
      </sheetData>
      <sheetData sheetId="5296">
        <row r="47">
          <cell r="H47">
            <v>21993.806973733335</v>
          </cell>
        </row>
      </sheetData>
      <sheetData sheetId="5297"/>
      <sheetData sheetId="5298"/>
      <sheetData sheetId="5299"/>
      <sheetData sheetId="5300">
        <row r="47">
          <cell r="H47">
            <v>21941.348275</v>
          </cell>
        </row>
      </sheetData>
      <sheetData sheetId="5301">
        <row r="47">
          <cell r="H47">
            <v>576269.26239999989</v>
          </cell>
        </row>
      </sheetData>
      <sheetData sheetId="5302">
        <row r="48">
          <cell r="H48">
            <v>640370.66537874995</v>
          </cell>
        </row>
      </sheetData>
      <sheetData sheetId="5303">
        <row r="47">
          <cell r="H47">
            <v>21941.348275</v>
          </cell>
        </row>
      </sheetData>
      <sheetData sheetId="5304">
        <row r="47">
          <cell r="H47">
            <v>576269.26239999989</v>
          </cell>
        </row>
      </sheetData>
      <sheetData sheetId="5305">
        <row r="47">
          <cell r="H47">
            <v>9078.6352040999991</v>
          </cell>
        </row>
      </sheetData>
      <sheetData sheetId="5306">
        <row r="49">
          <cell r="H49">
            <v>83961.133243064003</v>
          </cell>
        </row>
      </sheetData>
      <sheetData sheetId="5307">
        <row r="47">
          <cell r="H47">
            <v>14670.136122054002</v>
          </cell>
        </row>
      </sheetData>
      <sheetData sheetId="5308">
        <row r="47">
          <cell r="H47">
            <v>9078.6352040999991</v>
          </cell>
        </row>
      </sheetData>
      <sheetData sheetId="5309">
        <row r="51">
          <cell r="H51">
            <v>117309.4992738</v>
          </cell>
        </row>
      </sheetData>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row r="1">
          <cell r="A1" t="str">
            <v>Name</v>
          </cell>
        </row>
      </sheetData>
      <sheetData sheetId="5368"/>
      <sheetData sheetId="5369"/>
      <sheetData sheetId="5370"/>
      <sheetData sheetId="5371"/>
      <sheetData sheetId="5372"/>
      <sheetData sheetId="5373"/>
      <sheetData sheetId="5374"/>
      <sheetData sheetId="5375"/>
      <sheetData sheetId="5376" refreshError="1"/>
      <sheetData sheetId="5377" refreshError="1"/>
      <sheetData sheetId="5378" refreshError="1"/>
      <sheetData sheetId="5379" refreshError="1"/>
      <sheetData sheetId="5380" refreshError="1"/>
      <sheetData sheetId="5381" refreshError="1"/>
      <sheetData sheetId="5382" refreshError="1"/>
      <sheetData sheetId="5383"/>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sheetData sheetId="5483"/>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ow r="1">
          <cell r="C1">
            <v>0.2</v>
          </cell>
        </row>
      </sheetData>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row r="45">
          <cell r="B45" t="str">
            <v>P-002</v>
          </cell>
        </row>
      </sheetData>
      <sheetData sheetId="5533"/>
      <sheetData sheetId="5534"/>
      <sheetData sheetId="5535"/>
      <sheetData sheetId="5536"/>
      <sheetData sheetId="5537"/>
      <sheetData sheetId="5538"/>
      <sheetData sheetId="5539"/>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refreshError="1"/>
      <sheetData sheetId="5580"/>
      <sheetData sheetId="5581" refreshError="1"/>
      <sheetData sheetId="5582"/>
      <sheetData sheetId="5583"/>
      <sheetData sheetId="5584"/>
      <sheetData sheetId="5585"/>
      <sheetData sheetId="5586"/>
      <sheetData sheetId="5587">
        <row r="6">
          <cell r="A6" t="str">
            <v>CONTRATISTA:</v>
          </cell>
        </row>
      </sheetData>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sheetData sheetId="5654"/>
      <sheetData sheetId="5655" refreshError="1"/>
      <sheetData sheetId="5656"/>
      <sheetData sheetId="5657" refreshError="1"/>
      <sheetData sheetId="5658"/>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sheetData sheetId="5717"/>
      <sheetData sheetId="5718"/>
      <sheetData sheetId="5719"/>
      <sheetData sheetId="5720"/>
      <sheetData sheetId="5721"/>
      <sheetData sheetId="5722"/>
      <sheetData sheetId="5723"/>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sheetData sheetId="5938" refreshError="1"/>
      <sheetData sheetId="5939" refreshError="1"/>
      <sheetData sheetId="5940"/>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sheetData sheetId="5980"/>
      <sheetData sheetId="5981"/>
      <sheetData sheetId="5982"/>
      <sheetData sheetId="5983"/>
      <sheetData sheetId="5984"/>
      <sheetData sheetId="5985"/>
      <sheetData sheetId="5986"/>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refreshError="1"/>
      <sheetData sheetId="6023" refreshError="1"/>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ow r="5">
          <cell r="E5" t="str">
            <v>CANTIDAD</v>
          </cell>
        </row>
      </sheetData>
      <sheetData sheetId="6509"/>
      <sheetData sheetId="6510"/>
      <sheetData sheetId="651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ow r="5">
          <cell r="A5" t="str">
            <v>Desperdicio</v>
          </cell>
        </row>
      </sheetData>
      <sheetData sheetId="6524" refreshError="1"/>
      <sheetData sheetId="6525" refreshError="1"/>
      <sheetData sheetId="6526" refreshError="1"/>
      <sheetData sheetId="6527" refreshError="1"/>
      <sheetData sheetId="6528" refreshError="1"/>
      <sheetData sheetId="6529" refreshError="1"/>
      <sheetData sheetId="6530">
        <row r="7">
          <cell r="B7">
            <v>0.1</v>
          </cell>
        </row>
      </sheetData>
      <sheetData sheetId="6531">
        <row r="7">
          <cell r="B7">
            <v>0.1</v>
          </cell>
        </row>
      </sheetData>
      <sheetData sheetId="6532"/>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row r="19">
          <cell r="A19" t="str">
            <v>AGREGADO FINO (ARENA)</v>
          </cell>
        </row>
      </sheetData>
      <sheetData sheetId="6655"/>
      <sheetData sheetId="6656"/>
      <sheetData sheetId="6657"/>
      <sheetData sheetId="6658"/>
      <sheetData sheetId="6659" refreshError="1"/>
      <sheetData sheetId="6660"/>
      <sheetData sheetId="6661" refreshError="1"/>
      <sheetData sheetId="6662" refreshError="1"/>
      <sheetData sheetId="6663" refreshError="1"/>
      <sheetData sheetId="6664">
        <row r="41">
          <cell r="H41">
            <v>108130</v>
          </cell>
        </row>
      </sheetData>
      <sheetData sheetId="6665" refreshError="1"/>
      <sheetData sheetId="6666">
        <row r="39">
          <cell r="H39">
            <v>61373</v>
          </cell>
        </row>
      </sheetData>
      <sheetData sheetId="6667">
        <row r="39">
          <cell r="H39">
            <v>345846</v>
          </cell>
        </row>
      </sheetData>
      <sheetData sheetId="6668">
        <row r="44">
          <cell r="H44">
            <v>71546</v>
          </cell>
        </row>
      </sheetData>
      <sheetData sheetId="6669">
        <row r="43">
          <cell r="H43">
            <v>373562</v>
          </cell>
        </row>
      </sheetData>
      <sheetData sheetId="6670" refreshError="1"/>
      <sheetData sheetId="6671" refreshError="1"/>
      <sheetData sheetId="6672">
        <row r="41">
          <cell r="H41">
            <v>4080</v>
          </cell>
        </row>
      </sheetData>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sheetData sheetId="6682"/>
      <sheetData sheetId="6683"/>
      <sheetData sheetId="6684"/>
      <sheetData sheetId="6685" refreshError="1"/>
      <sheetData sheetId="6686" refreshError="1"/>
      <sheetData sheetId="6687" refreshError="1"/>
      <sheetData sheetId="6688"/>
      <sheetData sheetId="6689" refreshError="1"/>
      <sheetData sheetId="6690" refreshError="1"/>
      <sheetData sheetId="6691" refreshError="1"/>
      <sheetData sheetId="6692"/>
      <sheetData sheetId="6693"/>
      <sheetData sheetId="6694"/>
      <sheetData sheetId="6695"/>
      <sheetData sheetId="6696"/>
      <sheetData sheetId="6697"/>
      <sheetData sheetId="6698"/>
      <sheetData sheetId="6699"/>
      <sheetData sheetId="6700"/>
      <sheetData sheetId="6701"/>
      <sheetData sheetId="6702"/>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sheetData sheetId="6814"/>
      <sheetData sheetId="6815"/>
      <sheetData sheetId="6816"/>
      <sheetData sheetId="6817"/>
      <sheetData sheetId="6818"/>
      <sheetData sheetId="6819"/>
      <sheetData sheetId="6820"/>
      <sheetData sheetId="6821"/>
      <sheetData sheetId="6822"/>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sheetData sheetId="6856"/>
      <sheetData sheetId="6857"/>
      <sheetData sheetId="6858"/>
      <sheetData sheetId="6859"/>
      <sheetData sheetId="6860" refreshError="1"/>
      <sheetData sheetId="6861" refreshError="1"/>
      <sheetData sheetId="6862"/>
      <sheetData sheetId="6863"/>
      <sheetData sheetId="6864"/>
      <sheetData sheetId="6865"/>
      <sheetData sheetId="6866"/>
      <sheetData sheetId="6867"/>
      <sheetData sheetId="6868"/>
      <sheetData sheetId="6869" refreshError="1"/>
      <sheetData sheetId="6870" refreshError="1"/>
      <sheetData sheetId="6871" refreshError="1"/>
      <sheetData sheetId="6872" refreshError="1"/>
      <sheetData sheetId="6873" refreshError="1"/>
      <sheetData sheetId="6874" refreshError="1"/>
      <sheetData sheetId="6875"/>
      <sheetData sheetId="6876"/>
      <sheetData sheetId="6877"/>
      <sheetData sheetId="6878"/>
      <sheetData sheetId="6879"/>
      <sheetData sheetId="6880"/>
      <sheetData sheetId="6881"/>
      <sheetData sheetId="6882"/>
      <sheetData sheetId="6883" refreshError="1"/>
      <sheetData sheetId="6884" refreshError="1"/>
      <sheetData sheetId="6885" refreshError="1"/>
      <sheetData sheetId="6886" refreshError="1"/>
      <sheetData sheetId="6887" refreshError="1"/>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refreshError="1"/>
      <sheetData sheetId="6973" refreshError="1"/>
      <sheetData sheetId="6974" refreshError="1"/>
      <sheetData sheetId="6975" refreshError="1"/>
      <sheetData sheetId="6976" refreshError="1"/>
      <sheetData sheetId="6977" refreshError="1"/>
      <sheetData sheetId="6978" refreshError="1"/>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sheetData sheetId="7059"/>
      <sheetData sheetId="7060"/>
      <sheetData sheetId="7061"/>
      <sheetData sheetId="7062" refreshError="1"/>
      <sheetData sheetId="7063">
        <row r="525">
          <cell r="K525">
            <v>1695.87</v>
          </cell>
        </row>
      </sheetData>
      <sheetData sheetId="7064">
        <row r="525">
          <cell r="K525">
            <v>3577.94</v>
          </cell>
        </row>
      </sheetData>
      <sheetData sheetId="7065">
        <row r="525">
          <cell r="K525">
            <v>5147.76</v>
          </cell>
        </row>
      </sheetData>
      <sheetData sheetId="7066">
        <row r="525">
          <cell r="K525">
            <v>4940.1099999999997</v>
          </cell>
        </row>
      </sheetData>
      <sheetData sheetId="7067">
        <row r="526">
          <cell r="K526">
            <v>695.98</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Documents and Settings\Pedro "/>
      <sheetName val="\Users\USUARIO\Downloads\a  aaI"/>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QUIPOS"/>
      <sheetName val="MANO DE OBRA"/>
      <sheetName val="TRANSPORTE"/>
      <sheetName val="_aCCIDENTES_DE_1995___1996_xl_2"/>
      <sheetName val="Res-Accide-10"/>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Giovanni\administracion vial\"/>
      <sheetName val="\MONTO AGOTABLE 2010\a  aaInfor"/>
      <sheetName val="aCCIDENTES_DE_1995_-_199633"/>
      <sheetName val="aCCIDENTES_DE_1995_-_1996_xls10"/>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l_8"/>
      <sheetName val="[aCCIDENTES DE 1995 - 1996.xl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Mini HP Enero 2015\Proyectos i"/>
      <sheetName val="\C\Users\avargase\AppData\Local"/>
      <sheetName val="\Volumes\USB PIOLIN\Escritorio\"/>
      <sheetName val="Lista obra"/>
      <sheetName val="\Users\Administrador\Desktop\AM"/>
      <sheetName val="\\Sistemas_serv1\xx\Documents a"/>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SEGUIM Y REPROG MES 1 (2)"/>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REF"/>
      <sheetName val="HISTORICOS FUEL OIL EXP"/>
      <sheetName val="\Nuevos APU Córdoba\a  aaInform"/>
      <sheetName val="\E\Nuevos APU Córdoba\a  aaInfo"/>
      <sheetName val="\Users\JoseGabriel\Documents\Mi"/>
      <sheetName val="ESTADO VÍA-CRIT.TECNICO"/>
      <sheetName val="CANT OBRA"/>
      <sheetName val="\Users\ANDRES FELIPE MUÑOZ\Down"/>
      <sheetName val="LISTADO "/>
      <sheetName val="M.O."/>
      <sheetName val=" ACTA FINAL + MODIFICATORIA "/>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6"/>
      <sheetName val="_aCCIDENTES_DE_1995___1996_x_15"/>
      <sheetName val="_aCCIDENTES_DE_1995___1996_x_10"/>
      <sheetName val="_aCCIDENTES_DE_1995___1996_x_11"/>
      <sheetName val="_aCCIDENTES_DE_1995___1996_x_12"/>
      <sheetName val="_aCCIDENTES_DE_1995___1996_x_13"/>
      <sheetName val="_aCCIDENTES_DE_1995___1996_x_14"/>
      <sheetName val="\E\a  aaInformación GRUPO 4\A M"/>
      <sheetName val="Base_Muestras"/>
      <sheetName val="Formulario_N°_4"/>
      <sheetName val="MAT"/>
      <sheetName val="HER"/>
      <sheetName val="PER"/>
      <sheetName val="TRANS"/>
      <sheetName val="_a__aaInformación_GRUPO_4_A_MIn"/>
      <sheetName val="_a__aaInformación_GRUPO_4_A_MI1"/>
      <sheetName val="_a__aaInformación_GRUPO_4_A_MI2"/>
      <sheetName val="ACTA No.5"/>
      <sheetName val="ACTA MAYORES - GENERAL"/>
      <sheetName val="Excavación - San Bernardo"/>
      <sheetName val="Solados - San Bernardo"/>
      <sheetName val="Bases - San Bernardo"/>
      <sheetName val="aCCIDENTES%2520DE%25201995%2520"/>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_aCCIDENTES_DE_1995___1996_x_19"/>
      <sheetName val="_aCCIDENTES_DE_1995___1996_x_22"/>
      <sheetName val="_aCCIDENTES_DE_1995___1996_x_20"/>
      <sheetName val="_aCCIDENTES_DE_1995___1996_x_21"/>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aral. 1"/>
      <sheetName val="Paral.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_aCCIDENTES_DE_1995___1996_x_26"/>
      <sheetName val="_aCCIDENTES_DE_1995___1996_x_23"/>
      <sheetName val="_aCCIDENTES_DE_1995___1996_x_24"/>
      <sheetName val="_aCCIDENTES_DE_1995___1996_x_25"/>
      <sheetName val="_aCCIDENTES_DE_1995___1996_x_29"/>
      <sheetName val="_aCCIDENTES_DE_1995___1996_x_27"/>
      <sheetName val="_aCCIDENTES_DE_1995___1996_x_28"/>
      <sheetName val="_aCCIDENTES_DE_1995___1996_x_30"/>
      <sheetName val="_aCCIDENTES_DE_1995___1996_x_31"/>
      <sheetName val="_aCCIDENTES_DE_1995___1996_x_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sheetData sheetId="353" refreshError="1"/>
      <sheetData sheetId="354"/>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refreshError="1"/>
      <sheetData sheetId="490"/>
      <sheetData sheetId="49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sheetData sheetId="2037"/>
      <sheetData sheetId="2038"/>
      <sheetData sheetId="2039" refreshError="1"/>
      <sheetData sheetId="2040"/>
      <sheetData sheetId="2041"/>
      <sheetData sheetId="2042"/>
      <sheetData sheetId="2043"/>
      <sheetData sheetId="2044"/>
      <sheetData sheetId="2045"/>
      <sheetData sheetId="2046"/>
      <sheetData sheetId="2047"/>
      <sheetData sheetId="2048"/>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Sheet1"/>
      <sheetName val="PESOS"/>
      <sheetName val="210.2.2"/>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  aaInformación GRUPO 4_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precios-básicos2002"/>
      <sheetName val="gp05"/>
      <sheetName val="GP06"/>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otros"/>
      <sheetName val="\Users\USUARIO\Downloads\MANTEN"/>
      <sheetName val="Materiales"/>
      <sheetName val="Cuadrillas"/>
      <sheetName val="Concretos y morteros"/>
      <sheetName val="Equipo"/>
      <sheetName val="Datos iniciales "/>
      <sheetName val="Transporte"/>
      <sheetName val="CONT_ADI"/>
      <sheetName val="[a  aaInformación]__cceficien_2"/>
      <sheetName val="[a  aaInformación]__cceficien_3"/>
      <sheetName val="[a  aaInformación]__cceficien_6"/>
      <sheetName val="[a  aaInformación]__cceficien_4"/>
      <sheetName val="[a  aaInformación]__cceficien_5"/>
      <sheetName val="[a  aaInformación]__cceficien_7"/>
      <sheetName val="\MANTENIMIENTO RUTA 1001_MARZO "/>
      <sheetName val="\I\MANTENIMIENTO RUTA 1001_MARZ"/>
      <sheetName val="\F\MANTENIMIENTO RUTA 1001_MARZ"/>
      <sheetName val="[a  aaInformación][a  aaInforma"/>
      <sheetName val="lisprecios"/>
      <sheetName val="PERSONAL"/>
      <sheetName val="PRESTACIONES SOCIALES"/>
      <sheetName val="[a  aaInformación]__cceficien_8"/>
      <sheetName val="a__aaInformación"/>
      <sheetName val="a__aaInformación1"/>
      <sheetName val="a__aaInformación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supuesto"/>
      <sheetName val="APUs"/>
      <sheetName val="INSUMOS"/>
      <sheetName val="PptoGral"/>
      <sheetName val="ANEXO IX"/>
      <sheetName val="\\SERVIDOR\Public2\MANTENIMIENT"/>
      <sheetName val="Formulario N° 4"/>
      <sheetName val="Datos"/>
      <sheetName val="Jornal"/>
      <sheetName val="#REF"/>
      <sheetName val="Fornato 6"/>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M.O."/>
      <sheetName val="PANEL"/>
      <sheetName val="Res-Accide-10"/>
      <sheetName val="precios-básicos2002"/>
      <sheetName val="[a  aaInformación]//cceficiente"/>
      <sheetName val="[a  aaInformación]__cceficien_9"/>
      <sheetName val="[a  aaInformación]__cceficie_16"/>
      <sheetName val="[a  aaInformación]__cceficie_15"/>
      <sheetName val="[a  aaInformación]__cceficie_10"/>
      <sheetName val="[a  aaInformación]__cceficie_11"/>
      <sheetName val="[a  aaInformación]__cceficie_12"/>
      <sheetName val="[a  aaInformación]__cceficie_13"/>
      <sheetName val="[a  aaInformación]__cceficie_14"/>
      <sheetName val="[a  aaInformación]__cceficie_19"/>
      <sheetName val="[a  aaInformación]__cceficie_17"/>
      <sheetName val="[a  aaInformación]__cceficie_18"/>
      <sheetName val="[a  aaInformación]__cceficie_20"/>
      <sheetName val="[a  aaInformación]__cceficie_25"/>
      <sheetName val="[a  aaInformación]__cceficie_22"/>
      <sheetName val="[a  aaInformación]__cceficie_21"/>
      <sheetName val="[a  aaInformación]__cceficie_24"/>
      <sheetName val="[a  aaInformación]__cceficie_23"/>
      <sheetName val="[a  aaInformación]__cceficie_26"/>
      <sheetName val="[a  aaInformación]__cceficie_27"/>
      <sheetName val="[a  aaInformación]__cceficie_28"/>
      <sheetName val="[a  aaInformación]__cceficie_32"/>
      <sheetName val="[a  aaInformación]__cceficie_29"/>
      <sheetName val="[a  aaInformación]__cceficie_30"/>
      <sheetName val="[a  aaInformación]__cceficie_31"/>
      <sheetName val="[a  aaInformación]__cceficie_35"/>
      <sheetName val="[a  aaInformación]__cceficie_33"/>
      <sheetName val="[a  aaInformación]__cceficie_34"/>
      <sheetName val="[a  aaInformación]__cceficie_36"/>
      <sheetName val="[a  aaInformación]__cceficie_37"/>
      <sheetName val="[a  aaInformación]__cceficie_3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 val="DATOS"/>
      <sheetName val="A. P. U."/>
      <sheetName val="Análisis de precios"/>
      <sheetName val="ANEXO 7"/>
      <sheetName val="PREACTA"/>
      <sheetName val="1"/>
      <sheetName val="equipos"/>
      <sheetName val="indice alfabetico"/>
      <sheetName val="materiales"/>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1"/>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
          <cell r="R2">
            <v>0</v>
          </cell>
        </row>
      </sheetData>
      <sheetData sheetId="80"/>
      <sheetData sheetId="81"/>
      <sheetData sheetId="82">
        <row r="2">
          <cell r="R2">
            <v>0</v>
          </cell>
        </row>
      </sheetData>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refreshError="1"/>
      <sheetData sheetId="97" refreshError="1"/>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HOJA BASE"/>
      <sheetName val="FLUJOS"/>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PPTO"/>
      <sheetName val="F. Prest"/>
      <sheetName val="Civil work"/>
      <sheetName val="COSTOS OFICINA"/>
      <sheetName val="COSTOS CAMPAMENTO"/>
      <sheetName val="Index"/>
      <sheetName val="NPV Summary"/>
      <sheetName val="Equip Data"/>
      <sheetName val="Royalties"/>
      <sheetName val="Title"/>
      <sheetName val="Anal"/>
      <sheetName val="FACTORES"/>
      <sheetName val="PRESUPUESTO"/>
      <sheetName val="MANO"/>
      <sheetName val="EQUIPO"/>
      <sheetName val="MATERIAL"/>
      <sheetName val="TRANSPORTE"/>
      <sheetName val="BASES"/>
      <sheetName val="\\Pc1\E\AMV-3005-2005\ADMON GRU"/>
      <sheetName val="LISTADO APU"/>
      <sheetName val="BASE"/>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SEMANALES"/>
      <sheetName val="Prog.Inver (2)"/>
      <sheetName val="COSTOS OFICINA"/>
      <sheetName val="Format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10_HS"/>
      <sheetName val="experiencia especifica"/>
      <sheetName val="experiencia general"/>
      <sheetName val="FORMULARIO N° 14"/>
      <sheetName val="FORMULARIO N°7"/>
      <sheetName val="contrato en ejecución"/>
      <sheetName val="Calculo capacidad residual"/>
      <sheetName val="base de diseño"/>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ESTADO RED"/>
      <sheetName val="CARRETERAS"/>
      <sheetName val="GENERALIDADES "/>
      <sheetName val="1"/>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TRANSPORTE"/>
      <sheetName val="PRECIOS"/>
      <sheetName val="PREACTA 6"/>
      <sheetName val="TABLA 2008"/>
      <sheetName val="PRESUPUESTO"/>
      <sheetName val="ESTADO VÍA-CRIT.TECNICO"/>
      <sheetName val="5. ELECTRICO"/>
      <sheetName val="A.P.U"/>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istas"/>
      <sheetName val="Excavación Mat. Común Estacione"/>
      <sheetName val="Demolición Pavimento"/>
      <sheetName val="Equipo"/>
      <sheetName val="Insum"/>
      <sheetName val="PUNITARIOS%20PARA%20241201%202S"/>
      <sheetName val="RELACION MES"/>
      <sheetName val="LISTA DE PRECIOS"/>
      <sheetName val="062"/>
      <sheetName val="Listado"/>
      <sheetName val="GCB2000"/>
      <sheetName val="A. P. U."/>
      <sheetName val=" Liquidacion de Obra por Tramos"/>
      <sheetName val="FORMULA"/>
      <sheetName val="CLASIFICACION"/>
      <sheetName val="skj452"/>
      <sheetName val="ita878"/>
      <sheetName val="aea-944"/>
      <sheetName val="dub-823"/>
      <sheetName val="gpi 526"/>
      <sheetName val="xxj617"/>
      <sheetName val="sng_855"/>
      <sheetName val="vea 374"/>
      <sheetName val="hfb024"/>
      <sheetName val="paj825"/>
      <sheetName val="TODAS"/>
      <sheetName val="FINANC"/>
      <sheetName val="TRAPMO"/>
      <sheetName val="Presup_Cancha"/>
      <sheetName val="Lp"/>
      <sheetName val="UNITARIOS"/>
      <sheetName val="THE"/>
      <sheetName val="ATHE"/>
      <sheetName val="BALANCE"/>
      <sheetName val="ITEMS NO REVISTOS"/>
      <sheetName val="APU ELECTRICOS"/>
      <sheetName val="CRA.MODI"/>
      <sheetName val="Bajadas"/>
      <sheetName val="NARIÑO"/>
      <sheetName val="CONT_ADI"/>
      <sheetName val="REC-COD,"/>
      <sheetName val="2,2,6,1 Pilotes 0,30"/>
      <sheetName val="K16+000 AL K18+500"/>
      <sheetName val="K23+200 AL K24+700"/>
      <sheetName val="k18+500 AL K23+050"/>
      <sheetName val="Presupuesto PUENTE"/>
      <sheetName val="VOLUMENES (4)"/>
      <sheetName val="VOLUMENES (4SA)"/>
      <sheetName val="Summary"/>
      <sheetName val="CODCONST"/>
      <sheetName val="Requisición1"/>
      <sheetName val="SALARIOS"/>
      <sheetName val="APU NO PREVISTO"/>
      <sheetName val="PPTA (3)"/>
      <sheetName val="PPTA (2)"/>
      <sheetName val="PPTA"/>
      <sheetName val="OCTUBRE"/>
      <sheetName val="Hoja2"/>
      <sheetName val="Cuadr."/>
      <sheetName val="PUNITARIOS PARA 241201 2S.xls"/>
      <sheetName val="OBRAS SES"/>
      <sheetName val="otros"/>
      <sheetName val="A_P_U1"/>
      <sheetName val="A_P_U"/>
      <sheetName val="mdo"/>
      <sheetName val="equip"/>
      <sheetName val="mat"/>
      <sheetName val="CIRCUITOS CODENSA"/>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glv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sheetData sheetId="171">
        <row r="48">
          <cell r="E48">
            <v>0</v>
          </cell>
        </row>
      </sheetData>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Cuadro p. Capital Vs estimado"/>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R228"/>
  <sheetViews>
    <sheetView showGridLines="0" tabSelected="1" view="pageBreakPreview" topLeftCell="H205" zoomScale="70" zoomScaleNormal="100" zoomScaleSheetLayoutView="70" workbookViewId="0">
      <selection activeCell="O225" sqref="O225"/>
    </sheetView>
  </sheetViews>
  <sheetFormatPr baseColWidth="10" defaultColWidth="11.44140625" defaultRowHeight="13.8"/>
  <cols>
    <col min="1" max="2" width="3.44140625" style="1" customWidth="1"/>
    <col min="3" max="3" width="5.109375" style="1" customWidth="1"/>
    <col min="4" max="4" width="11.33203125" style="1" customWidth="1"/>
    <col min="5" max="5" width="16.109375" style="2"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2.6640625" style="1" customWidth="1"/>
    <col min="13" max="13" width="11.44140625" style="1"/>
    <col min="14" max="14" width="14.88671875" style="1" bestFit="1" customWidth="1"/>
    <col min="15" max="15" width="11.44140625" style="1"/>
    <col min="16" max="16" width="13.6640625" style="1" bestFit="1" customWidth="1"/>
    <col min="17" max="16384" width="11.44140625" style="1"/>
  </cols>
  <sheetData>
    <row r="1" spans="2:11" ht="14.4" thickBot="1"/>
    <row r="2" spans="2:11" ht="14.4" thickTop="1">
      <c r="B2" s="96"/>
      <c r="C2" s="97"/>
      <c r="D2" s="97"/>
      <c r="E2" s="98"/>
      <c r="F2" s="97"/>
      <c r="G2" s="97"/>
      <c r="H2" s="97"/>
      <c r="I2" s="97"/>
      <c r="J2" s="97"/>
      <c r="K2" s="97"/>
    </row>
    <row r="3" spans="2:11" ht="31.5" customHeight="1">
      <c r="B3" s="3"/>
      <c r="C3" s="226" t="s">
        <v>0</v>
      </c>
      <c r="D3" s="227"/>
      <c r="E3" s="227"/>
      <c r="F3" s="227"/>
      <c r="G3" s="227"/>
      <c r="H3" s="227"/>
      <c r="I3" s="227"/>
      <c r="J3" s="227"/>
      <c r="K3" s="228"/>
    </row>
    <row r="4" spans="2:11">
      <c r="B4" s="3"/>
      <c r="C4" s="226" t="s">
        <v>1</v>
      </c>
      <c r="D4" s="227"/>
      <c r="E4" s="227"/>
      <c r="F4" s="227"/>
      <c r="G4" s="227"/>
      <c r="H4" s="227"/>
      <c r="I4" s="227"/>
      <c r="J4" s="227"/>
      <c r="K4" s="228"/>
    </row>
    <row r="5" spans="2:11" s="90" customFormat="1">
      <c r="B5" s="99"/>
      <c r="C5" s="238" t="s">
        <v>2</v>
      </c>
      <c r="D5" s="238"/>
      <c r="E5" s="238"/>
      <c r="F5" s="238"/>
      <c r="G5" s="238"/>
      <c r="H5" s="238"/>
      <c r="I5" s="238"/>
      <c r="J5" s="238"/>
      <c r="K5" s="238"/>
    </row>
    <row r="6" spans="2:11" ht="14.4" thickBot="1">
      <c r="B6" s="3"/>
      <c r="C6" s="239"/>
      <c r="D6" s="239"/>
      <c r="E6" s="239"/>
      <c r="F6" s="239"/>
      <c r="G6" s="239"/>
      <c r="H6" s="239"/>
      <c r="I6" s="239"/>
      <c r="J6" s="239"/>
      <c r="K6" s="239"/>
    </row>
    <row r="7" spans="2:11" ht="38.25" customHeight="1" thickBot="1">
      <c r="B7" s="3"/>
      <c r="C7" s="206" t="s">
        <v>396</v>
      </c>
      <c r="D7" s="207"/>
      <c r="E7" s="207"/>
      <c r="F7" s="207"/>
      <c r="G7" s="207"/>
      <c r="H7" s="207"/>
      <c r="I7" s="207"/>
      <c r="J7" s="207"/>
      <c r="K7" s="208"/>
    </row>
    <row r="8" spans="2:11" ht="30" customHeight="1">
      <c r="B8" s="3"/>
      <c r="C8" s="233" t="s">
        <v>3</v>
      </c>
      <c r="D8" s="235" t="s">
        <v>4</v>
      </c>
      <c r="E8" s="237" t="s">
        <v>5</v>
      </c>
      <c r="F8" s="237"/>
      <c r="G8" s="233" t="s">
        <v>6</v>
      </c>
      <c r="H8" s="235" t="s">
        <v>7</v>
      </c>
      <c r="I8" s="235" t="s">
        <v>8</v>
      </c>
      <c r="J8" s="229" t="s">
        <v>9</v>
      </c>
      <c r="K8" s="231" t="s">
        <v>10</v>
      </c>
    </row>
    <row r="9" spans="2:11" ht="30" customHeight="1" thickBot="1">
      <c r="B9" s="3"/>
      <c r="C9" s="234"/>
      <c r="D9" s="236"/>
      <c r="E9" s="100" t="s">
        <v>11</v>
      </c>
      <c r="F9" s="100" t="s">
        <v>12</v>
      </c>
      <c r="G9" s="234"/>
      <c r="H9" s="236"/>
      <c r="I9" s="236"/>
      <c r="J9" s="230"/>
      <c r="K9" s="232"/>
    </row>
    <row r="10" spans="2:11" ht="30" customHeight="1" thickBot="1">
      <c r="B10" s="3"/>
      <c r="C10" s="101">
        <v>1</v>
      </c>
      <c r="D10" s="102"/>
      <c r="E10" s="102"/>
      <c r="F10" s="102"/>
      <c r="G10" s="102" t="s">
        <v>103</v>
      </c>
      <c r="H10" s="102"/>
      <c r="I10" s="102"/>
      <c r="J10" s="102"/>
      <c r="K10" s="103"/>
    </row>
    <row r="11" spans="2:11" ht="30" customHeight="1">
      <c r="B11" s="3"/>
      <c r="C11" s="104">
        <v>1.41</v>
      </c>
      <c r="D11" s="105">
        <v>1.01</v>
      </c>
      <c r="E11" s="105"/>
      <c r="F11" s="105"/>
      <c r="G11" s="106" t="s">
        <v>80</v>
      </c>
      <c r="H11" s="105" t="s">
        <v>99</v>
      </c>
      <c r="I11" s="107">
        <v>443.45</v>
      </c>
      <c r="J11" s="108">
        <v>13677</v>
      </c>
      <c r="K11" s="109">
        <f>I11*J11</f>
        <v>6065065.6499999994</v>
      </c>
    </row>
    <row r="12" spans="2:11" ht="30" customHeight="1">
      <c r="B12" s="3"/>
      <c r="C12" s="104">
        <v>1.2</v>
      </c>
      <c r="D12" s="105">
        <v>1.02</v>
      </c>
      <c r="E12" s="105"/>
      <c r="F12" s="105"/>
      <c r="G12" s="106" t="s">
        <v>81</v>
      </c>
      <c r="H12" s="105" t="s">
        <v>100</v>
      </c>
      <c r="I12" s="107">
        <v>1</v>
      </c>
      <c r="J12" s="108">
        <v>1737016</v>
      </c>
      <c r="K12" s="109">
        <f t="shared" ref="K12:K29" si="0">I12*J12</f>
        <v>1737016</v>
      </c>
    </row>
    <row r="13" spans="2:11" ht="30" customHeight="1">
      <c r="B13" s="3"/>
      <c r="C13" s="104">
        <v>1.7</v>
      </c>
      <c r="D13" s="105">
        <v>1.03</v>
      </c>
      <c r="E13" s="105"/>
      <c r="F13" s="105"/>
      <c r="G13" s="106" t="s">
        <v>82</v>
      </c>
      <c r="H13" s="105" t="s">
        <v>101</v>
      </c>
      <c r="I13" s="107">
        <v>43.43</v>
      </c>
      <c r="J13" s="108">
        <v>65923</v>
      </c>
      <c r="K13" s="109">
        <f t="shared" si="0"/>
        <v>2863035.89</v>
      </c>
    </row>
    <row r="14" spans="2:11" ht="30" customHeight="1">
      <c r="B14" s="3"/>
      <c r="C14" s="104">
        <v>1.38</v>
      </c>
      <c r="D14" s="105">
        <v>1.04</v>
      </c>
      <c r="E14" s="105"/>
      <c r="F14" s="105"/>
      <c r="G14" s="106" t="s">
        <v>83</v>
      </c>
      <c r="H14" s="105" t="s">
        <v>100</v>
      </c>
      <c r="I14" s="107">
        <v>21</v>
      </c>
      <c r="J14" s="108">
        <v>21550</v>
      </c>
      <c r="K14" s="109">
        <f t="shared" si="0"/>
        <v>452550</v>
      </c>
    </row>
    <row r="15" spans="2:11" ht="30" customHeight="1">
      <c r="B15" s="3"/>
      <c r="C15" s="104">
        <v>1.32</v>
      </c>
      <c r="D15" s="105">
        <v>1.05</v>
      </c>
      <c r="E15" s="105"/>
      <c r="F15" s="105"/>
      <c r="G15" s="106" t="s">
        <v>84</v>
      </c>
      <c r="H15" s="105" t="s">
        <v>100</v>
      </c>
      <c r="I15" s="107">
        <v>10</v>
      </c>
      <c r="J15" s="108">
        <v>35121</v>
      </c>
      <c r="K15" s="109">
        <f t="shared" si="0"/>
        <v>351210</v>
      </c>
    </row>
    <row r="16" spans="2:11" ht="30" customHeight="1">
      <c r="B16" s="3"/>
      <c r="C16" s="104">
        <v>1.17</v>
      </c>
      <c r="D16" s="105">
        <v>1.06</v>
      </c>
      <c r="E16" s="105"/>
      <c r="F16" s="105"/>
      <c r="G16" s="106" t="s">
        <v>85</v>
      </c>
      <c r="H16" s="105" t="s">
        <v>99</v>
      </c>
      <c r="I16" s="107">
        <v>448.64</v>
      </c>
      <c r="J16" s="108">
        <v>30598</v>
      </c>
      <c r="K16" s="109">
        <f t="shared" si="0"/>
        <v>13727486.719999999</v>
      </c>
    </row>
    <row r="17" spans="2:11" ht="30" customHeight="1">
      <c r="B17" s="3"/>
      <c r="C17" s="104">
        <v>1.1599999999999999</v>
      </c>
      <c r="D17" s="105">
        <v>1.07</v>
      </c>
      <c r="E17" s="105"/>
      <c r="F17" s="105"/>
      <c r="G17" s="106" t="s">
        <v>86</v>
      </c>
      <c r="H17" s="105" t="s">
        <v>99</v>
      </c>
      <c r="I17" s="107">
        <v>289.58999999999997</v>
      </c>
      <c r="J17" s="108">
        <v>22788</v>
      </c>
      <c r="K17" s="109">
        <f t="shared" si="0"/>
        <v>6599176.919999999</v>
      </c>
    </row>
    <row r="18" spans="2:11" ht="30" customHeight="1">
      <c r="B18" s="3"/>
      <c r="C18" s="104">
        <v>1.29</v>
      </c>
      <c r="D18" s="105">
        <v>0.08</v>
      </c>
      <c r="E18" s="105"/>
      <c r="F18" s="105"/>
      <c r="G18" s="106" t="s">
        <v>87</v>
      </c>
      <c r="H18" s="105" t="s">
        <v>102</v>
      </c>
      <c r="I18" s="107">
        <v>38.33</v>
      </c>
      <c r="J18" s="108">
        <v>386724</v>
      </c>
      <c r="K18" s="109">
        <f t="shared" si="0"/>
        <v>14823130.92</v>
      </c>
    </row>
    <row r="19" spans="2:11" ht="30" customHeight="1">
      <c r="B19" s="3"/>
      <c r="C19" s="104">
        <v>2.2400000000000002</v>
      </c>
      <c r="D19" s="105">
        <v>1.0900000000000001</v>
      </c>
      <c r="E19" s="105"/>
      <c r="F19" s="105"/>
      <c r="G19" s="106" t="s">
        <v>88</v>
      </c>
      <c r="H19" s="105" t="s">
        <v>102</v>
      </c>
      <c r="I19" s="107">
        <v>42.05</v>
      </c>
      <c r="J19" s="108">
        <v>337196</v>
      </c>
      <c r="K19" s="109">
        <f t="shared" si="0"/>
        <v>14179091.799999999</v>
      </c>
    </row>
    <row r="20" spans="2:11" ht="30" customHeight="1">
      <c r="B20" s="3"/>
      <c r="C20" s="104">
        <v>1.26</v>
      </c>
      <c r="D20" s="105">
        <v>1.1000000000000001</v>
      </c>
      <c r="E20" s="105"/>
      <c r="F20" s="105"/>
      <c r="G20" s="106" t="s">
        <v>89</v>
      </c>
      <c r="H20" s="105" t="s">
        <v>99</v>
      </c>
      <c r="I20" s="107">
        <v>106.56</v>
      </c>
      <c r="J20" s="108">
        <v>25572</v>
      </c>
      <c r="K20" s="109">
        <f t="shared" si="0"/>
        <v>2724952.32</v>
      </c>
    </row>
    <row r="21" spans="2:11" ht="30" customHeight="1">
      <c r="B21" s="3"/>
      <c r="C21" s="104">
        <v>1.28</v>
      </c>
      <c r="D21" s="105">
        <v>1.1100000000000001</v>
      </c>
      <c r="E21" s="105"/>
      <c r="F21" s="105"/>
      <c r="G21" s="106" t="s">
        <v>90</v>
      </c>
      <c r="H21" s="105" t="s">
        <v>99</v>
      </c>
      <c r="I21" s="107">
        <v>367.87</v>
      </c>
      <c r="J21" s="108">
        <v>64397</v>
      </c>
      <c r="K21" s="109">
        <f t="shared" si="0"/>
        <v>23689724.390000001</v>
      </c>
    </row>
    <row r="22" spans="2:11" ht="30" customHeight="1">
      <c r="B22" s="3"/>
      <c r="C22" s="104">
        <v>1.21</v>
      </c>
      <c r="D22" s="105">
        <v>1.1200000000000001</v>
      </c>
      <c r="E22" s="105"/>
      <c r="F22" s="105"/>
      <c r="G22" s="106" t="s">
        <v>91</v>
      </c>
      <c r="H22" s="105" t="s">
        <v>99</v>
      </c>
      <c r="I22" s="107">
        <v>65.39</v>
      </c>
      <c r="J22" s="108">
        <v>72547</v>
      </c>
      <c r="K22" s="109">
        <f t="shared" si="0"/>
        <v>4743848.33</v>
      </c>
    </row>
    <row r="23" spans="2:11" ht="30" customHeight="1">
      <c r="B23" s="3"/>
      <c r="C23" s="104">
        <v>1.0900000000000001</v>
      </c>
      <c r="D23" s="105">
        <v>1.1299999999999999</v>
      </c>
      <c r="E23" s="105"/>
      <c r="F23" s="105"/>
      <c r="G23" s="106" t="s">
        <v>92</v>
      </c>
      <c r="H23" s="105" t="s">
        <v>99</v>
      </c>
      <c r="I23" s="107">
        <v>17.04</v>
      </c>
      <c r="J23" s="108">
        <v>142372</v>
      </c>
      <c r="K23" s="109">
        <f t="shared" si="0"/>
        <v>2426018.88</v>
      </c>
    </row>
    <row r="24" spans="2:11" ht="30" customHeight="1">
      <c r="B24" s="3"/>
      <c r="C24" s="104">
        <v>1.39</v>
      </c>
      <c r="D24" s="105">
        <v>1.1399999999999999</v>
      </c>
      <c r="E24" s="105"/>
      <c r="F24" s="105"/>
      <c r="G24" s="106" t="s">
        <v>93</v>
      </c>
      <c r="H24" s="105" t="s">
        <v>99</v>
      </c>
      <c r="I24" s="107">
        <v>35.700000000000003</v>
      </c>
      <c r="J24" s="108">
        <v>18891</v>
      </c>
      <c r="K24" s="109">
        <f t="shared" si="0"/>
        <v>674408.70000000007</v>
      </c>
    </row>
    <row r="25" spans="2:11" ht="30" customHeight="1">
      <c r="B25" s="3"/>
      <c r="C25" s="104">
        <v>1.1399999999999999</v>
      </c>
      <c r="D25" s="105">
        <v>1.1499999999999999</v>
      </c>
      <c r="E25" s="105"/>
      <c r="F25" s="105"/>
      <c r="G25" s="106" t="s">
        <v>94</v>
      </c>
      <c r="H25" s="105" t="s">
        <v>99</v>
      </c>
      <c r="I25" s="107">
        <v>79.94</v>
      </c>
      <c r="J25" s="108">
        <v>15566</v>
      </c>
      <c r="K25" s="109">
        <f t="shared" si="0"/>
        <v>1244346.04</v>
      </c>
    </row>
    <row r="26" spans="2:11" ht="30" customHeight="1">
      <c r="B26" s="3"/>
      <c r="C26" s="104">
        <v>1.34</v>
      </c>
      <c r="D26" s="105">
        <v>1.1599999999999999</v>
      </c>
      <c r="E26" s="105"/>
      <c r="F26" s="105"/>
      <c r="G26" s="106" t="s">
        <v>95</v>
      </c>
      <c r="H26" s="105" t="s">
        <v>99</v>
      </c>
      <c r="I26" s="107">
        <v>366.87</v>
      </c>
      <c r="J26" s="108">
        <v>19068</v>
      </c>
      <c r="K26" s="109">
        <f t="shared" si="0"/>
        <v>6995477.1600000001</v>
      </c>
    </row>
    <row r="27" spans="2:11" ht="30" customHeight="1">
      <c r="B27" s="3"/>
      <c r="C27" s="104">
        <v>1.45</v>
      </c>
      <c r="D27" s="105">
        <v>1.17</v>
      </c>
      <c r="E27" s="105"/>
      <c r="F27" s="105"/>
      <c r="G27" s="110" t="s">
        <v>96</v>
      </c>
      <c r="H27" s="105" t="s">
        <v>102</v>
      </c>
      <c r="I27" s="107">
        <v>452.37</v>
      </c>
      <c r="J27" s="108">
        <v>12143</v>
      </c>
      <c r="K27" s="109">
        <f t="shared" si="0"/>
        <v>5493128.9100000001</v>
      </c>
    </row>
    <row r="28" spans="2:11" ht="30" customHeight="1">
      <c r="B28" s="3"/>
      <c r="C28" s="104">
        <v>16.399999999999999</v>
      </c>
      <c r="D28" s="105">
        <v>1.18</v>
      </c>
      <c r="E28" s="105"/>
      <c r="F28" s="105"/>
      <c r="G28" s="106" t="s">
        <v>97</v>
      </c>
      <c r="H28" s="105" t="s">
        <v>102</v>
      </c>
      <c r="I28" s="107">
        <v>356.94</v>
      </c>
      <c r="J28" s="108">
        <v>74321</v>
      </c>
      <c r="K28" s="109">
        <f t="shared" si="0"/>
        <v>26528137.739999998</v>
      </c>
    </row>
    <row r="29" spans="2:11" ht="30" customHeight="1">
      <c r="B29" s="3"/>
      <c r="C29" s="104">
        <v>2.2999999999999998</v>
      </c>
      <c r="D29" s="105">
        <v>1.19</v>
      </c>
      <c r="E29" s="105"/>
      <c r="F29" s="105"/>
      <c r="G29" s="111" t="s">
        <v>98</v>
      </c>
      <c r="H29" s="105" t="s">
        <v>101</v>
      </c>
      <c r="I29" s="107">
        <v>1.58</v>
      </c>
      <c r="J29" s="108">
        <v>488198</v>
      </c>
      <c r="K29" s="109">
        <f t="shared" si="0"/>
        <v>771352.84000000008</v>
      </c>
    </row>
    <row r="30" spans="2:11" ht="30" customHeight="1" thickBot="1">
      <c r="B30" s="3"/>
      <c r="C30" s="112" t="s">
        <v>13</v>
      </c>
      <c r="D30" s="113"/>
      <c r="E30" s="114"/>
      <c r="F30" s="113"/>
      <c r="G30" s="113"/>
      <c r="H30" s="113"/>
      <c r="I30" s="107"/>
      <c r="J30" s="113"/>
      <c r="K30" s="115">
        <f>SUM(K11:K29)</f>
        <v>136089159.20999998</v>
      </c>
    </row>
    <row r="31" spans="2:11" ht="30" customHeight="1" thickBot="1">
      <c r="B31" s="3"/>
      <c r="C31" s="101">
        <v>2</v>
      </c>
      <c r="D31" s="102"/>
      <c r="E31" s="102"/>
      <c r="F31" s="102"/>
      <c r="G31" s="102" t="s">
        <v>104</v>
      </c>
      <c r="H31" s="102"/>
      <c r="I31" s="102"/>
      <c r="J31" s="102"/>
      <c r="K31" s="103"/>
    </row>
    <row r="32" spans="2:11" ht="30" customHeight="1">
      <c r="B32" s="3"/>
      <c r="C32" s="104" t="s">
        <v>105</v>
      </c>
      <c r="D32" s="116">
        <v>2.0099999999999998</v>
      </c>
      <c r="E32" s="116"/>
      <c r="F32" s="116"/>
      <c r="G32" s="117" t="s">
        <v>107</v>
      </c>
      <c r="H32" s="118" t="s">
        <v>102</v>
      </c>
      <c r="I32" s="119">
        <v>12.1</v>
      </c>
      <c r="J32" s="108">
        <v>493803</v>
      </c>
      <c r="K32" s="109">
        <f>+I32*J32</f>
        <v>5975016.2999999998</v>
      </c>
    </row>
    <row r="33" spans="2:11" ht="30" customHeight="1">
      <c r="B33" s="3"/>
      <c r="C33" s="104">
        <v>2.11</v>
      </c>
      <c r="D33" s="120">
        <v>2.02</v>
      </c>
      <c r="E33" s="120"/>
      <c r="F33" s="120"/>
      <c r="G33" s="117" t="s">
        <v>108</v>
      </c>
      <c r="H33" s="118" t="s">
        <v>101</v>
      </c>
      <c r="I33" s="119">
        <v>238</v>
      </c>
      <c r="J33" s="108">
        <v>260820</v>
      </c>
      <c r="K33" s="109">
        <f t="shared" ref="K33:K49" si="1">+I33*J33</f>
        <v>62075160</v>
      </c>
    </row>
    <row r="34" spans="2:11" ht="30" customHeight="1">
      <c r="B34" s="3"/>
      <c r="C34" s="104" t="s">
        <v>106</v>
      </c>
      <c r="D34" s="116">
        <v>2.0299999999999998</v>
      </c>
      <c r="E34" s="116"/>
      <c r="F34" s="116"/>
      <c r="G34" s="117" t="s">
        <v>109</v>
      </c>
      <c r="H34" s="118" t="s">
        <v>101</v>
      </c>
      <c r="I34" s="119">
        <v>4</v>
      </c>
      <c r="J34" s="108">
        <v>530023.62399325485</v>
      </c>
      <c r="K34" s="109">
        <f t="shared" si="1"/>
        <v>2120094.4959730194</v>
      </c>
    </row>
    <row r="35" spans="2:11" ht="30" customHeight="1">
      <c r="B35" s="3"/>
      <c r="C35" s="104">
        <v>2.16</v>
      </c>
      <c r="D35" s="121">
        <v>2.04</v>
      </c>
      <c r="E35" s="121"/>
      <c r="F35" s="121"/>
      <c r="G35" s="117" t="s">
        <v>110</v>
      </c>
      <c r="H35" s="118" t="s">
        <v>102</v>
      </c>
      <c r="I35" s="119">
        <v>27.15</v>
      </c>
      <c r="J35" s="108">
        <v>808676</v>
      </c>
      <c r="K35" s="109">
        <f t="shared" si="1"/>
        <v>21955553.399999999</v>
      </c>
    </row>
    <row r="36" spans="2:11" ht="30" customHeight="1">
      <c r="B36" s="3"/>
      <c r="C36" s="104" t="s">
        <v>106</v>
      </c>
      <c r="D36" s="116">
        <v>2.0499999999999998</v>
      </c>
      <c r="E36" s="116"/>
      <c r="F36" s="116"/>
      <c r="G36" s="117" t="s">
        <v>111</v>
      </c>
      <c r="H36" s="118" t="s">
        <v>102</v>
      </c>
      <c r="I36" s="119">
        <v>33.254975000000002</v>
      </c>
      <c r="J36" s="108">
        <v>2045880.5525581397</v>
      </c>
      <c r="K36" s="109">
        <f t="shared" si="1"/>
        <v>68035706.628307119</v>
      </c>
    </row>
    <row r="37" spans="2:11" ht="30" customHeight="1">
      <c r="B37" s="3"/>
      <c r="C37" s="122" t="s">
        <v>106</v>
      </c>
      <c r="D37" s="121">
        <v>20.6</v>
      </c>
      <c r="E37" s="121"/>
      <c r="F37" s="121"/>
      <c r="G37" s="117" t="s">
        <v>112</v>
      </c>
      <c r="H37" s="118" t="s">
        <v>99</v>
      </c>
      <c r="I37" s="119">
        <v>402.14</v>
      </c>
      <c r="J37" s="108">
        <v>100565.80282286975</v>
      </c>
      <c r="K37" s="109">
        <f t="shared" si="1"/>
        <v>40441531.947188839</v>
      </c>
    </row>
    <row r="38" spans="2:11" ht="30" customHeight="1">
      <c r="B38" s="3"/>
      <c r="C38" s="122" t="s">
        <v>106</v>
      </c>
      <c r="D38" s="121">
        <v>2.0699999999999998</v>
      </c>
      <c r="E38" s="121"/>
      <c r="F38" s="121"/>
      <c r="G38" s="117" t="s">
        <v>113</v>
      </c>
      <c r="H38" s="118" t="s">
        <v>102</v>
      </c>
      <c r="I38" s="119">
        <v>4.5</v>
      </c>
      <c r="J38" s="108">
        <v>1514246.5762015502</v>
      </c>
      <c r="K38" s="109">
        <f t="shared" si="1"/>
        <v>6814109.5929069761</v>
      </c>
    </row>
    <row r="39" spans="2:11" ht="30" customHeight="1">
      <c r="B39" s="3"/>
      <c r="C39" s="122">
        <v>4.3</v>
      </c>
      <c r="D39" s="121">
        <v>2.08</v>
      </c>
      <c r="E39" s="121"/>
      <c r="F39" s="121"/>
      <c r="G39" s="117" t="s">
        <v>114</v>
      </c>
      <c r="H39" s="118" t="s">
        <v>102</v>
      </c>
      <c r="I39" s="119">
        <v>76.236800000000073</v>
      </c>
      <c r="J39" s="108">
        <v>1157140</v>
      </c>
      <c r="K39" s="109">
        <f t="shared" si="1"/>
        <v>88216650.752000079</v>
      </c>
    </row>
    <row r="40" spans="2:11" ht="30" customHeight="1">
      <c r="B40" s="3"/>
      <c r="C40" s="122">
        <v>4.26</v>
      </c>
      <c r="D40" s="121">
        <v>2.09</v>
      </c>
      <c r="E40" s="121"/>
      <c r="F40" s="121"/>
      <c r="G40" s="117" t="s">
        <v>115</v>
      </c>
      <c r="H40" s="118" t="s">
        <v>102</v>
      </c>
      <c r="I40" s="119">
        <v>57.458100000000009</v>
      </c>
      <c r="J40" s="108">
        <v>1235539</v>
      </c>
      <c r="K40" s="109">
        <f t="shared" si="1"/>
        <v>70991723.415900007</v>
      </c>
    </row>
    <row r="41" spans="2:11" ht="30" customHeight="1">
      <c r="B41" s="3"/>
      <c r="C41" s="122">
        <v>16.8</v>
      </c>
      <c r="D41" s="121">
        <v>2.1</v>
      </c>
      <c r="E41" s="121"/>
      <c r="F41" s="121"/>
      <c r="G41" s="117" t="s">
        <v>116</v>
      </c>
      <c r="H41" s="118" t="s">
        <v>102</v>
      </c>
      <c r="I41" s="119">
        <v>502.14</v>
      </c>
      <c r="J41" s="108">
        <v>175929</v>
      </c>
      <c r="K41" s="109">
        <f t="shared" si="1"/>
        <v>88340988.060000002</v>
      </c>
    </row>
    <row r="42" spans="2:11" ht="30" customHeight="1">
      <c r="B42" s="3"/>
      <c r="C42" s="122">
        <v>4.2300000000000004</v>
      </c>
      <c r="D42" s="121">
        <v>2.11</v>
      </c>
      <c r="E42" s="121"/>
      <c r="F42" s="121"/>
      <c r="G42" s="117" t="s">
        <v>117</v>
      </c>
      <c r="H42" s="118" t="s">
        <v>125</v>
      </c>
      <c r="I42" s="119">
        <v>2953.46</v>
      </c>
      <c r="J42" s="108">
        <v>10561.004860999999</v>
      </c>
      <c r="K42" s="109">
        <f t="shared" si="1"/>
        <v>31191505.416769058</v>
      </c>
    </row>
    <row r="43" spans="2:11" ht="30" customHeight="1">
      <c r="B43" s="3"/>
      <c r="C43" s="122" t="s">
        <v>106</v>
      </c>
      <c r="D43" s="121">
        <v>2.12</v>
      </c>
      <c r="E43" s="121"/>
      <c r="F43" s="121"/>
      <c r="G43" s="117" t="s">
        <v>118</v>
      </c>
      <c r="H43" s="118" t="s">
        <v>102</v>
      </c>
      <c r="I43" s="119">
        <v>29.08</v>
      </c>
      <c r="J43" s="108">
        <v>1235863.5701389324</v>
      </c>
      <c r="K43" s="109">
        <f t="shared" si="1"/>
        <v>35938912.619640157</v>
      </c>
    </row>
    <row r="44" spans="2:11" ht="30" customHeight="1">
      <c r="B44" s="3"/>
      <c r="C44" s="122" t="s">
        <v>106</v>
      </c>
      <c r="D44" s="121">
        <v>2.13</v>
      </c>
      <c r="E44" s="121"/>
      <c r="F44" s="121"/>
      <c r="G44" s="117" t="s">
        <v>119</v>
      </c>
      <c r="H44" s="118" t="s">
        <v>99</v>
      </c>
      <c r="I44" s="119">
        <v>1042.06</v>
      </c>
      <c r="J44" s="108">
        <v>316114.81599079783</v>
      </c>
      <c r="K44" s="109">
        <f t="shared" si="1"/>
        <v>329410605.15137076</v>
      </c>
    </row>
    <row r="45" spans="2:11" ht="30" customHeight="1">
      <c r="B45" s="3"/>
      <c r="C45" s="122" t="s">
        <v>106</v>
      </c>
      <c r="D45" s="121">
        <v>2.14</v>
      </c>
      <c r="E45" s="121"/>
      <c r="F45" s="121"/>
      <c r="G45" s="117" t="s">
        <v>120</v>
      </c>
      <c r="H45" s="118" t="s">
        <v>99</v>
      </c>
      <c r="I45" s="119">
        <v>78.204000000000008</v>
      </c>
      <c r="J45" s="108">
        <v>230782.72206356586</v>
      </c>
      <c r="K45" s="109">
        <f t="shared" si="1"/>
        <v>18048131.996259104</v>
      </c>
    </row>
    <row r="46" spans="2:11" ht="30" customHeight="1">
      <c r="B46" s="3"/>
      <c r="C46" s="122">
        <v>4.22</v>
      </c>
      <c r="D46" s="121">
        <v>2.15</v>
      </c>
      <c r="E46" s="121"/>
      <c r="F46" s="121"/>
      <c r="G46" s="117" t="s">
        <v>121</v>
      </c>
      <c r="H46" s="118" t="s">
        <v>125</v>
      </c>
      <c r="I46" s="119">
        <f>44131.23875+30000</f>
        <v>74131.23874999999</v>
      </c>
      <c r="J46" s="108">
        <v>8021</v>
      </c>
      <c r="K46" s="109">
        <f t="shared" si="1"/>
        <v>594606666.01374996</v>
      </c>
    </row>
    <row r="47" spans="2:11" ht="30" customHeight="1">
      <c r="B47" s="3"/>
      <c r="C47" s="122">
        <v>4.13</v>
      </c>
      <c r="D47" s="121">
        <v>2.16</v>
      </c>
      <c r="E47" s="121"/>
      <c r="F47" s="121"/>
      <c r="G47" s="117" t="s">
        <v>122</v>
      </c>
      <c r="H47" s="118" t="s">
        <v>102</v>
      </c>
      <c r="I47" s="119">
        <v>10.733184</v>
      </c>
      <c r="J47" s="108">
        <v>1377514</v>
      </c>
      <c r="K47" s="109">
        <f t="shared" si="1"/>
        <v>14785111.224576</v>
      </c>
    </row>
    <row r="48" spans="2:11" ht="30" customHeight="1">
      <c r="B48" s="3"/>
      <c r="C48" s="104">
        <v>13.8</v>
      </c>
      <c r="D48" s="116">
        <v>2.17</v>
      </c>
      <c r="E48" s="105"/>
      <c r="F48" s="116"/>
      <c r="G48" s="117" t="s">
        <v>123</v>
      </c>
      <c r="H48" s="118" t="s">
        <v>99</v>
      </c>
      <c r="I48" s="119">
        <v>67.391999999999996</v>
      </c>
      <c r="J48" s="108">
        <v>109932</v>
      </c>
      <c r="K48" s="109">
        <f t="shared" si="1"/>
        <v>7408537.3439999996</v>
      </c>
    </row>
    <row r="49" spans="2:16" ht="30" customHeight="1">
      <c r="B49" s="3"/>
      <c r="C49" s="104" t="s">
        <v>106</v>
      </c>
      <c r="D49" s="116">
        <v>2.1800000000000002</v>
      </c>
      <c r="E49" s="116"/>
      <c r="F49" s="116"/>
      <c r="G49" s="117" t="s">
        <v>124</v>
      </c>
      <c r="H49" s="118" t="s">
        <v>102</v>
      </c>
      <c r="I49" s="119">
        <v>17.8</v>
      </c>
      <c r="J49" s="108">
        <v>2001193.7749400432</v>
      </c>
      <c r="K49" s="109">
        <f t="shared" si="1"/>
        <v>35621249.193932772</v>
      </c>
    </row>
    <row r="50" spans="2:16" ht="30" customHeight="1" thickBot="1">
      <c r="B50" s="3"/>
      <c r="C50" s="123" t="s">
        <v>13</v>
      </c>
      <c r="D50" s="124"/>
      <c r="E50" s="124"/>
      <c r="F50" s="124"/>
      <c r="G50" s="125"/>
      <c r="H50" s="124"/>
      <c r="I50" s="107"/>
      <c r="J50" s="126"/>
      <c r="K50" s="127">
        <f>(SUM(K32:K49))+0.01</f>
        <v>1521977253.5625739</v>
      </c>
    </row>
    <row r="51" spans="2:16" ht="30" customHeight="1" thickBot="1">
      <c r="B51" s="3"/>
      <c r="C51" s="101">
        <v>3</v>
      </c>
      <c r="D51" s="102"/>
      <c r="E51" s="102"/>
      <c r="F51" s="102"/>
      <c r="G51" s="102" t="s">
        <v>139</v>
      </c>
      <c r="H51" s="102"/>
      <c r="I51" s="102"/>
      <c r="J51" s="102"/>
      <c r="K51" s="103"/>
    </row>
    <row r="52" spans="2:16" ht="30" customHeight="1">
      <c r="B52" s="3"/>
      <c r="C52" s="104">
        <v>5.17</v>
      </c>
      <c r="D52" s="116">
        <v>3.01</v>
      </c>
      <c r="E52" s="116"/>
      <c r="F52" s="116"/>
      <c r="G52" s="117" t="s">
        <v>128</v>
      </c>
      <c r="H52" s="118" t="s">
        <v>99</v>
      </c>
      <c r="I52" s="119">
        <v>1738.4441999999983</v>
      </c>
      <c r="J52" s="128">
        <v>60662</v>
      </c>
      <c r="K52" s="109">
        <f>+I52*J52</f>
        <v>105457502.0603999</v>
      </c>
    </row>
    <row r="53" spans="2:16" ht="30" customHeight="1">
      <c r="B53" s="3"/>
      <c r="C53" s="104">
        <v>6.17</v>
      </c>
      <c r="D53" s="116">
        <v>3.02</v>
      </c>
      <c r="E53" s="116"/>
      <c r="F53" s="116"/>
      <c r="G53" s="117" t="s">
        <v>129</v>
      </c>
      <c r="H53" s="118" t="s">
        <v>99</v>
      </c>
      <c r="I53" s="119">
        <v>3020.5931999999975</v>
      </c>
      <c r="J53" s="128">
        <v>27770</v>
      </c>
      <c r="K53" s="109">
        <f t="shared" ref="K53:K56" si="2">+I53*J53</f>
        <v>83881873.16399993</v>
      </c>
    </row>
    <row r="54" spans="2:16" ht="30" customHeight="1">
      <c r="B54" s="3"/>
      <c r="C54" s="104">
        <v>18.16</v>
      </c>
      <c r="D54" s="116">
        <v>3.03</v>
      </c>
      <c r="E54" s="116"/>
      <c r="F54" s="116"/>
      <c r="G54" s="117" t="s">
        <v>130</v>
      </c>
      <c r="H54" s="118" t="s">
        <v>99</v>
      </c>
      <c r="I54" s="119">
        <v>3020.5931999999975</v>
      </c>
      <c r="J54" s="128">
        <v>25561</v>
      </c>
      <c r="K54" s="109">
        <f t="shared" si="2"/>
        <v>77209382.78519994</v>
      </c>
    </row>
    <row r="55" spans="2:16" ht="30" customHeight="1">
      <c r="B55" s="3"/>
      <c r="C55" s="104" t="s">
        <v>126</v>
      </c>
      <c r="D55" s="116" t="s">
        <v>127</v>
      </c>
      <c r="E55" s="116"/>
      <c r="F55" s="116"/>
      <c r="G55" s="117" t="s">
        <v>131</v>
      </c>
      <c r="H55" s="118" t="s">
        <v>101</v>
      </c>
      <c r="I55" s="119">
        <v>1083.69</v>
      </c>
      <c r="J55" s="128">
        <v>11408</v>
      </c>
      <c r="K55" s="109">
        <f t="shared" si="2"/>
        <v>12362735.520000001</v>
      </c>
    </row>
    <row r="56" spans="2:16" ht="30" customHeight="1">
      <c r="B56" s="3"/>
      <c r="C56" s="129" t="s">
        <v>106</v>
      </c>
      <c r="D56" s="116">
        <v>3.05</v>
      </c>
      <c r="E56" s="116"/>
      <c r="F56" s="116"/>
      <c r="G56" s="117" t="s">
        <v>132</v>
      </c>
      <c r="H56" s="118" t="s">
        <v>99</v>
      </c>
      <c r="I56" s="119">
        <v>159.93719999999999</v>
      </c>
      <c r="J56" s="128">
        <v>44067.49750534237</v>
      </c>
      <c r="K56" s="109">
        <f t="shared" si="2"/>
        <v>7048032.1620114436</v>
      </c>
    </row>
    <row r="57" spans="2:16" ht="30" customHeight="1" thickBot="1">
      <c r="B57" s="3"/>
      <c r="C57" s="112" t="s">
        <v>13</v>
      </c>
      <c r="D57" s="130"/>
      <c r="E57" s="130"/>
      <c r="F57" s="130"/>
      <c r="G57" s="131"/>
      <c r="H57" s="132"/>
      <c r="I57" s="107"/>
      <c r="J57" s="133"/>
      <c r="K57" s="177">
        <f>SUM(K52:K56)</f>
        <v>285959525.69161123</v>
      </c>
    </row>
    <row r="58" spans="2:16" ht="30" customHeight="1" thickBot="1">
      <c r="B58" s="3"/>
      <c r="C58" s="101">
        <v>4</v>
      </c>
      <c r="D58" s="102"/>
      <c r="E58" s="102"/>
      <c r="F58" s="102"/>
      <c r="G58" s="102" t="s">
        <v>165</v>
      </c>
      <c r="H58" s="102"/>
      <c r="I58" s="102"/>
      <c r="J58" s="102"/>
      <c r="K58" s="103"/>
    </row>
    <row r="59" spans="2:16" ht="30" customHeight="1">
      <c r="B59" s="3"/>
      <c r="C59" s="104" t="s">
        <v>106</v>
      </c>
      <c r="D59" s="116" t="s">
        <v>140</v>
      </c>
      <c r="E59" s="116"/>
      <c r="F59" s="116"/>
      <c r="G59" s="92" t="s">
        <v>151</v>
      </c>
      <c r="H59" s="93" t="s">
        <v>99</v>
      </c>
      <c r="I59" s="94">
        <v>496.65999999999997</v>
      </c>
      <c r="J59" s="128">
        <v>194482.58</v>
      </c>
      <c r="K59" s="109">
        <f>+(I59*J59)+1.13720001280307</f>
        <v>96591719.319999993</v>
      </c>
      <c r="N59" s="178"/>
    </row>
    <row r="60" spans="2:16" ht="30" customHeight="1">
      <c r="B60" s="3"/>
      <c r="C60" s="104">
        <v>13.4</v>
      </c>
      <c r="D60" s="116">
        <v>4.0199999999999996</v>
      </c>
      <c r="E60" s="116"/>
      <c r="F60" s="116"/>
      <c r="G60" s="92" t="s">
        <v>152</v>
      </c>
      <c r="H60" s="93" t="s">
        <v>99</v>
      </c>
      <c r="I60" s="94">
        <v>757.88000000000011</v>
      </c>
      <c r="J60" s="128">
        <v>36345</v>
      </c>
      <c r="K60" s="109">
        <f>+(I60*J60)</f>
        <v>27545148.600000005</v>
      </c>
      <c r="N60" s="181"/>
      <c r="O60" s="183"/>
      <c r="P60" s="182"/>
    </row>
    <row r="61" spans="2:16" ht="30" customHeight="1">
      <c r="B61" s="3"/>
      <c r="C61" s="104" t="s">
        <v>106</v>
      </c>
      <c r="D61" s="116">
        <v>4.03</v>
      </c>
      <c r="E61" s="116"/>
      <c r="F61" s="116"/>
      <c r="G61" s="92" t="s">
        <v>153</v>
      </c>
      <c r="H61" s="93" t="s">
        <v>101</v>
      </c>
      <c r="I61" s="94">
        <v>19.5</v>
      </c>
      <c r="J61" s="128">
        <v>57128.49</v>
      </c>
      <c r="K61" s="109">
        <f>+(I61*J61)-0.03</f>
        <v>1114005.5249999999</v>
      </c>
    </row>
    <row r="62" spans="2:16" ht="30" customHeight="1">
      <c r="B62" s="3"/>
      <c r="C62" s="104" t="s">
        <v>106</v>
      </c>
      <c r="D62" s="116">
        <v>4.04</v>
      </c>
      <c r="E62" s="116"/>
      <c r="F62" s="116"/>
      <c r="G62" s="92" t="s">
        <v>154</v>
      </c>
      <c r="H62" s="93" t="s">
        <v>101</v>
      </c>
      <c r="I62" s="94">
        <v>757.88000000000011</v>
      </c>
      <c r="J62" s="128">
        <v>38174.879999999997</v>
      </c>
      <c r="K62" s="109">
        <f>+(I62*J62)-0.244400002062321</f>
        <v>28931977.809999999</v>
      </c>
      <c r="N62" s="179"/>
    </row>
    <row r="63" spans="2:16" ht="30" customHeight="1">
      <c r="B63" s="3"/>
      <c r="C63" s="104" t="s">
        <v>106</v>
      </c>
      <c r="D63" s="116">
        <v>4.05</v>
      </c>
      <c r="E63" s="116"/>
      <c r="F63" s="116"/>
      <c r="G63" s="92" t="s">
        <v>155</v>
      </c>
      <c r="H63" s="93" t="s">
        <v>99</v>
      </c>
      <c r="I63" s="94">
        <v>110.94</v>
      </c>
      <c r="J63" s="128">
        <v>90588.85</v>
      </c>
      <c r="K63" s="109">
        <f>+(I63*J63)+0.05</f>
        <v>10049927.069000002</v>
      </c>
      <c r="N63" s="180"/>
      <c r="P63" s="182"/>
    </row>
    <row r="64" spans="2:16" ht="30" customHeight="1">
      <c r="B64" s="3"/>
      <c r="C64" s="104" t="s">
        <v>106</v>
      </c>
      <c r="D64" s="116" t="s">
        <v>141</v>
      </c>
      <c r="E64" s="116"/>
      <c r="F64" s="116"/>
      <c r="G64" s="92" t="s">
        <v>156</v>
      </c>
      <c r="H64" s="93" t="s">
        <v>99</v>
      </c>
      <c r="I64" s="94">
        <v>34.510000000000005</v>
      </c>
      <c r="J64" s="128">
        <v>135078.92000000001</v>
      </c>
      <c r="K64" s="109">
        <f>+(I64*J64)+0.04</f>
        <v>4661573.5692000007</v>
      </c>
    </row>
    <row r="65" spans="2:16" ht="30" customHeight="1">
      <c r="B65" s="3"/>
      <c r="C65" s="104" t="s">
        <v>106</v>
      </c>
      <c r="D65" s="116" t="s">
        <v>142</v>
      </c>
      <c r="E65" s="116"/>
      <c r="F65" s="116"/>
      <c r="G65" s="92" t="s">
        <v>157</v>
      </c>
      <c r="H65" s="93" t="s">
        <v>101</v>
      </c>
      <c r="I65" s="94">
        <v>17.549999999999997</v>
      </c>
      <c r="J65" s="128">
        <v>608838.57999999996</v>
      </c>
      <c r="K65" s="109">
        <f>+(I65*J65)+0.02</f>
        <v>10685117.098999998</v>
      </c>
    </row>
    <row r="66" spans="2:16" ht="30" customHeight="1">
      <c r="B66" s="3"/>
      <c r="C66" s="104" t="s">
        <v>106</v>
      </c>
      <c r="D66" s="116" t="s">
        <v>143</v>
      </c>
      <c r="E66" s="116"/>
      <c r="F66" s="116"/>
      <c r="G66" s="92" t="s">
        <v>158</v>
      </c>
      <c r="H66" s="93" t="s">
        <v>99</v>
      </c>
      <c r="I66" s="94">
        <v>93.669999999999987</v>
      </c>
      <c r="J66" s="128">
        <v>265468.34999999998</v>
      </c>
      <c r="K66" s="109">
        <f>+(I66*J66)+0.44</f>
        <v>24866420.784499995</v>
      </c>
    </row>
    <row r="67" spans="2:16" ht="30" customHeight="1">
      <c r="B67" s="3"/>
      <c r="C67" s="104" t="s">
        <v>106</v>
      </c>
      <c r="D67" s="116" t="s">
        <v>144</v>
      </c>
      <c r="E67" s="116"/>
      <c r="F67" s="116"/>
      <c r="G67" s="92" t="s">
        <v>159</v>
      </c>
      <c r="H67" s="93" t="s">
        <v>99</v>
      </c>
      <c r="I67" s="94">
        <v>93.669999999999987</v>
      </c>
      <c r="J67" s="128">
        <v>68411.5543547735</v>
      </c>
      <c r="K67" s="109">
        <f t="shared" ref="K67:K72" si="3">+(I67*J67)</f>
        <v>6408110.2964116326</v>
      </c>
    </row>
    <row r="68" spans="2:16" ht="30" customHeight="1">
      <c r="B68" s="3"/>
      <c r="C68" s="104" t="s">
        <v>106</v>
      </c>
      <c r="D68" s="116" t="s">
        <v>145</v>
      </c>
      <c r="E68" s="116"/>
      <c r="F68" s="116"/>
      <c r="G68" s="92" t="s">
        <v>160</v>
      </c>
      <c r="H68" s="93" t="s">
        <v>125</v>
      </c>
      <c r="I68" s="94">
        <v>93.669999999999987</v>
      </c>
      <c r="J68" s="128">
        <v>40490.891063738156</v>
      </c>
      <c r="K68" s="109">
        <f t="shared" si="3"/>
        <v>3792781.7659403523</v>
      </c>
    </row>
    <row r="69" spans="2:16" ht="30" customHeight="1">
      <c r="B69" s="3"/>
      <c r="C69" s="104" t="s">
        <v>106</v>
      </c>
      <c r="D69" s="116" t="s">
        <v>146</v>
      </c>
      <c r="E69" s="116"/>
      <c r="F69" s="116"/>
      <c r="G69" s="92" t="s">
        <v>161</v>
      </c>
      <c r="H69" s="93" t="s">
        <v>101</v>
      </c>
      <c r="I69" s="94">
        <v>93.669999999999987</v>
      </c>
      <c r="J69" s="128">
        <v>7975.2480639586092</v>
      </c>
      <c r="K69" s="109">
        <f t="shared" si="3"/>
        <v>747041.48615100281</v>
      </c>
    </row>
    <row r="70" spans="2:16" ht="30" customHeight="1">
      <c r="B70" s="3"/>
      <c r="C70" s="104" t="s">
        <v>147</v>
      </c>
      <c r="D70" s="116" t="s">
        <v>148</v>
      </c>
      <c r="E70" s="116"/>
      <c r="F70" s="116"/>
      <c r="G70" s="92" t="s">
        <v>162</v>
      </c>
      <c r="H70" s="93" t="s">
        <v>101</v>
      </c>
      <c r="I70" s="94">
        <v>650</v>
      </c>
      <c r="J70" s="128">
        <v>12445.015493315706</v>
      </c>
      <c r="K70" s="109">
        <f t="shared" si="3"/>
        <v>8089260.070655209</v>
      </c>
    </row>
    <row r="71" spans="2:16" ht="30" customHeight="1">
      <c r="B71" s="3"/>
      <c r="C71" s="104" t="s">
        <v>106</v>
      </c>
      <c r="D71" s="116" t="s">
        <v>149</v>
      </c>
      <c r="E71" s="116"/>
      <c r="F71" s="116"/>
      <c r="G71" s="92" t="s">
        <v>163</v>
      </c>
      <c r="H71" s="93" t="s">
        <v>99</v>
      </c>
      <c r="I71" s="94">
        <v>934.89</v>
      </c>
      <c r="J71" s="128">
        <v>122183.62612096182</v>
      </c>
      <c r="K71" s="109">
        <f t="shared" si="3"/>
        <v>114228250.224226</v>
      </c>
    </row>
    <row r="72" spans="2:16" ht="30" customHeight="1">
      <c r="B72" s="3"/>
      <c r="C72" s="104" t="s">
        <v>150</v>
      </c>
      <c r="D72" s="116">
        <v>4.1399999999999997</v>
      </c>
      <c r="E72" s="116"/>
      <c r="F72" s="116"/>
      <c r="G72" s="92" t="s">
        <v>164</v>
      </c>
      <c r="H72" s="93" t="s">
        <v>99</v>
      </c>
      <c r="I72" s="94">
        <v>345.68</v>
      </c>
      <c r="J72" s="128">
        <v>64431</v>
      </c>
      <c r="K72" s="109">
        <f t="shared" si="3"/>
        <v>22272508.080000002</v>
      </c>
    </row>
    <row r="73" spans="2:16" ht="30" customHeight="1" thickBot="1">
      <c r="B73" s="3"/>
      <c r="C73" s="112" t="s">
        <v>13</v>
      </c>
      <c r="D73" s="130"/>
      <c r="E73" s="130"/>
      <c r="F73" s="130"/>
      <c r="G73" s="134"/>
      <c r="H73" s="132"/>
      <c r="I73" s="107"/>
      <c r="J73" s="133"/>
      <c r="K73" s="115">
        <f>SUM(K59:K72)</f>
        <v>359983841.70008415</v>
      </c>
    </row>
    <row r="74" spans="2:16" ht="30" customHeight="1" thickBot="1">
      <c r="B74" s="3"/>
      <c r="C74" s="101">
        <v>5</v>
      </c>
      <c r="D74" s="102"/>
      <c r="E74" s="102"/>
      <c r="F74" s="102"/>
      <c r="G74" s="102" t="s">
        <v>166</v>
      </c>
      <c r="H74" s="102"/>
      <c r="I74" s="102"/>
      <c r="J74" s="102"/>
      <c r="K74" s="103"/>
    </row>
    <row r="75" spans="2:16" ht="30" customHeight="1">
      <c r="B75" s="3"/>
      <c r="C75" s="95" t="s">
        <v>106</v>
      </c>
      <c r="D75" s="95" t="s">
        <v>167</v>
      </c>
      <c r="E75" s="116"/>
      <c r="F75" s="116"/>
      <c r="G75" s="92" t="s">
        <v>180</v>
      </c>
      <c r="H75" s="93" t="s">
        <v>99</v>
      </c>
      <c r="I75" s="94">
        <v>161.01</v>
      </c>
      <c r="J75" s="128">
        <v>1992568.2090805657</v>
      </c>
      <c r="K75" s="109">
        <f>+(I75*J75)</f>
        <v>320823407.34406185</v>
      </c>
      <c r="N75" s="178"/>
    </row>
    <row r="76" spans="2:16" ht="30" customHeight="1">
      <c r="B76" s="3"/>
      <c r="C76" s="95" t="s">
        <v>106</v>
      </c>
      <c r="D76" s="95" t="s">
        <v>168</v>
      </c>
      <c r="E76" s="116"/>
      <c r="F76" s="116"/>
      <c r="G76" s="92" t="s">
        <v>181</v>
      </c>
      <c r="H76" s="93" t="s">
        <v>100</v>
      </c>
      <c r="I76" s="94">
        <v>5</v>
      </c>
      <c r="J76" s="128">
        <v>2558592.6275850814</v>
      </c>
      <c r="K76" s="109">
        <f t="shared" ref="K76:K87" si="4">+(I76*J76)</f>
        <v>12792963.137925407</v>
      </c>
      <c r="N76" s="181"/>
      <c r="O76" s="183"/>
      <c r="P76" s="182"/>
    </row>
    <row r="77" spans="2:16" ht="30" customHeight="1">
      <c r="B77" s="3"/>
      <c r="C77" s="95" t="s">
        <v>106</v>
      </c>
      <c r="D77" s="95" t="s">
        <v>169</v>
      </c>
      <c r="E77" s="116"/>
      <c r="F77" s="116"/>
      <c r="G77" s="92" t="s">
        <v>182</v>
      </c>
      <c r="H77" s="93" t="s">
        <v>100</v>
      </c>
      <c r="I77" s="94">
        <v>16</v>
      </c>
      <c r="J77" s="128">
        <v>361710.06970483699</v>
      </c>
      <c r="K77" s="109">
        <f t="shared" si="4"/>
        <v>5787361.1152773919</v>
      </c>
    </row>
    <row r="78" spans="2:16" ht="30" customHeight="1">
      <c r="B78" s="3"/>
      <c r="C78" s="95" t="s">
        <v>106</v>
      </c>
      <c r="D78" s="95" t="s">
        <v>170</v>
      </c>
      <c r="E78" s="116"/>
      <c r="F78" s="116"/>
      <c r="G78" s="92" t="s">
        <v>183</v>
      </c>
      <c r="H78" s="93" t="s">
        <v>99</v>
      </c>
      <c r="I78" s="94">
        <v>3.8</v>
      </c>
      <c r="J78" s="128">
        <v>1077932.0463450435</v>
      </c>
      <c r="K78" s="109">
        <f t="shared" si="4"/>
        <v>4096141.7761111651</v>
      </c>
      <c r="N78" s="179"/>
    </row>
    <row r="79" spans="2:16" ht="30" customHeight="1">
      <c r="B79" s="3"/>
      <c r="C79" s="95" t="s">
        <v>106</v>
      </c>
      <c r="D79" s="95" t="s">
        <v>171</v>
      </c>
      <c r="E79" s="116"/>
      <c r="F79" s="116"/>
      <c r="G79" s="92" t="s">
        <v>184</v>
      </c>
      <c r="H79" s="93" t="s">
        <v>99</v>
      </c>
      <c r="I79" s="94">
        <v>161.01</v>
      </c>
      <c r="J79" s="128">
        <v>1744012.3952842001</v>
      </c>
      <c r="K79" s="109">
        <f t="shared" si="4"/>
        <v>280803435.76470906</v>
      </c>
      <c r="N79" s="180"/>
      <c r="P79" s="182"/>
    </row>
    <row r="80" spans="2:16" ht="30" customHeight="1">
      <c r="B80" s="3"/>
      <c r="C80" s="95">
        <v>10.15</v>
      </c>
      <c r="D80" s="95" t="s">
        <v>172</v>
      </c>
      <c r="E80" s="116"/>
      <c r="F80" s="116"/>
      <c r="G80" s="92" t="s">
        <v>185</v>
      </c>
      <c r="H80" s="93" t="s">
        <v>99</v>
      </c>
      <c r="I80" s="94">
        <v>49.980000000000004</v>
      </c>
      <c r="J80" s="128">
        <v>1103352</v>
      </c>
      <c r="K80" s="109">
        <f t="shared" si="4"/>
        <v>55145532.960000001</v>
      </c>
    </row>
    <row r="81" spans="2:16" ht="30" customHeight="1">
      <c r="B81" s="3"/>
      <c r="C81" s="95" t="s">
        <v>106</v>
      </c>
      <c r="D81" s="95" t="s">
        <v>173</v>
      </c>
      <c r="E81" s="116"/>
      <c r="F81" s="116"/>
      <c r="G81" s="92" t="s">
        <v>186</v>
      </c>
      <c r="H81" s="93" t="s">
        <v>100</v>
      </c>
      <c r="I81" s="94">
        <v>4</v>
      </c>
      <c r="J81" s="128">
        <v>303838.18833577447</v>
      </c>
      <c r="K81" s="109">
        <f t="shared" si="4"/>
        <v>1215352.7533430979</v>
      </c>
    </row>
    <row r="82" spans="2:16" ht="30" customHeight="1">
      <c r="B82" s="3"/>
      <c r="C82" s="95" t="s">
        <v>106</v>
      </c>
      <c r="D82" s="95" t="s">
        <v>174</v>
      </c>
      <c r="E82" s="116"/>
      <c r="F82" s="116"/>
      <c r="G82" s="92" t="s">
        <v>187</v>
      </c>
      <c r="H82" s="93" t="s">
        <v>100</v>
      </c>
      <c r="I82" s="94">
        <v>10</v>
      </c>
      <c r="J82" s="128">
        <v>347841.61079137563</v>
      </c>
      <c r="K82" s="109">
        <f t="shared" si="4"/>
        <v>3478416.1079137563</v>
      </c>
    </row>
    <row r="83" spans="2:16" ht="30" customHeight="1">
      <c r="B83" s="3"/>
      <c r="C83" s="95" t="s">
        <v>106</v>
      </c>
      <c r="D83" s="95" t="s">
        <v>175</v>
      </c>
      <c r="E83" s="116"/>
      <c r="F83" s="116"/>
      <c r="G83" s="92" t="s">
        <v>188</v>
      </c>
      <c r="H83" s="93" t="s">
        <v>101</v>
      </c>
      <c r="I83" s="94">
        <v>4</v>
      </c>
      <c r="J83" s="128">
        <v>664572.79027733253</v>
      </c>
      <c r="K83" s="109">
        <f t="shared" si="4"/>
        <v>2658291.1611093301</v>
      </c>
    </row>
    <row r="84" spans="2:16" ht="30" customHeight="1">
      <c r="B84" s="3"/>
      <c r="C84" s="95" t="s">
        <v>106</v>
      </c>
      <c r="D84" s="95" t="s">
        <v>176</v>
      </c>
      <c r="E84" s="116"/>
      <c r="F84" s="116"/>
      <c r="G84" s="92" t="s">
        <v>189</v>
      </c>
      <c r="H84" s="93" t="s">
        <v>100</v>
      </c>
      <c r="I84" s="94">
        <v>22</v>
      </c>
      <c r="J84" s="128">
        <v>1136313.9534656398</v>
      </c>
      <c r="K84" s="109">
        <f t="shared" si="4"/>
        <v>24998906.976244077</v>
      </c>
    </row>
    <row r="85" spans="2:16" ht="30" customHeight="1">
      <c r="B85" s="3"/>
      <c r="C85" s="95" t="s">
        <v>106</v>
      </c>
      <c r="D85" s="95" t="s">
        <v>177</v>
      </c>
      <c r="E85" s="116"/>
      <c r="F85" s="116"/>
      <c r="G85" s="92" t="s">
        <v>190</v>
      </c>
      <c r="H85" s="93" t="s">
        <v>100</v>
      </c>
      <c r="I85" s="94">
        <v>4</v>
      </c>
      <c r="J85" s="128">
        <v>1288624.4104563601</v>
      </c>
      <c r="K85" s="109">
        <f t="shared" si="4"/>
        <v>5154497.6418254403</v>
      </c>
    </row>
    <row r="86" spans="2:16" ht="30" customHeight="1">
      <c r="B86" s="3"/>
      <c r="C86" s="95" t="s">
        <v>106</v>
      </c>
      <c r="D86" s="95" t="s">
        <v>178</v>
      </c>
      <c r="E86" s="116"/>
      <c r="F86" s="116"/>
      <c r="G86" s="92" t="s">
        <v>191</v>
      </c>
      <c r="H86" s="93" t="s">
        <v>99</v>
      </c>
      <c r="I86" s="94">
        <v>84</v>
      </c>
      <c r="J86" s="128">
        <v>1500068.208981161</v>
      </c>
      <c r="K86" s="109">
        <f t="shared" si="4"/>
        <v>126005729.55441752</v>
      </c>
    </row>
    <row r="87" spans="2:16" ht="30" customHeight="1">
      <c r="B87" s="3"/>
      <c r="C87" s="95" t="s">
        <v>106</v>
      </c>
      <c r="D87" s="95" t="s">
        <v>179</v>
      </c>
      <c r="E87" s="116"/>
      <c r="F87" s="116"/>
      <c r="G87" s="92" t="s">
        <v>192</v>
      </c>
      <c r="H87" s="93" t="s">
        <v>101</v>
      </c>
      <c r="I87" s="94">
        <v>71.97999999999999</v>
      </c>
      <c r="J87" s="128">
        <v>925632.8899117019</v>
      </c>
      <c r="K87" s="109">
        <f t="shared" si="4"/>
        <v>66627055.415844291</v>
      </c>
    </row>
    <row r="88" spans="2:16" ht="30" customHeight="1" thickBot="1">
      <c r="B88" s="3"/>
      <c r="C88" s="112" t="s">
        <v>13</v>
      </c>
      <c r="D88" s="130"/>
      <c r="E88" s="130"/>
      <c r="F88" s="130"/>
      <c r="G88" s="134"/>
      <c r="H88" s="132"/>
      <c r="I88" s="107"/>
      <c r="J88" s="133"/>
      <c r="K88" s="177">
        <f>SUM(K75:K87)</f>
        <v>909587091.70878243</v>
      </c>
    </row>
    <row r="89" spans="2:16" ht="30" customHeight="1" thickBot="1">
      <c r="B89" s="3"/>
      <c r="C89" s="101">
        <v>6</v>
      </c>
      <c r="D89" s="102"/>
      <c r="E89" s="102"/>
      <c r="F89" s="102"/>
      <c r="G89" s="102" t="s">
        <v>193</v>
      </c>
      <c r="H89" s="102"/>
      <c r="I89" s="102"/>
      <c r="J89" s="102"/>
      <c r="K89" s="103"/>
    </row>
    <row r="90" spans="2:16" ht="30" customHeight="1">
      <c r="B90" s="3"/>
      <c r="C90" s="95">
        <v>12.2</v>
      </c>
      <c r="D90" s="95" t="s">
        <v>194</v>
      </c>
      <c r="E90" s="116"/>
      <c r="F90" s="116"/>
      <c r="G90" s="92" t="s">
        <v>207</v>
      </c>
      <c r="H90" s="93" t="s">
        <v>100</v>
      </c>
      <c r="I90" s="94">
        <v>279</v>
      </c>
      <c r="J90" s="128">
        <v>82563</v>
      </c>
      <c r="K90" s="109">
        <f>+(I90*J90)</f>
        <v>23035077</v>
      </c>
      <c r="N90" s="178"/>
    </row>
    <row r="91" spans="2:16" ht="30" customHeight="1">
      <c r="B91" s="3"/>
      <c r="C91" s="95" t="s">
        <v>195</v>
      </c>
      <c r="D91" s="95" t="s">
        <v>196</v>
      </c>
      <c r="E91" s="116"/>
      <c r="F91" s="116"/>
      <c r="G91" s="92" t="s">
        <v>208</v>
      </c>
      <c r="H91" s="93" t="s">
        <v>100</v>
      </c>
      <c r="I91" s="94">
        <v>15</v>
      </c>
      <c r="J91" s="128">
        <v>2243409</v>
      </c>
      <c r="K91" s="109">
        <f t="shared" ref="K91:K99" si="5">+(I91*J91)</f>
        <v>33651135</v>
      </c>
      <c r="N91" s="181"/>
      <c r="O91" s="183"/>
      <c r="P91" s="182"/>
    </row>
    <row r="92" spans="2:16" ht="30" customHeight="1">
      <c r="B92" s="3"/>
      <c r="C92" s="95" t="s">
        <v>106</v>
      </c>
      <c r="D92" s="95" t="s">
        <v>197</v>
      </c>
      <c r="E92" s="116"/>
      <c r="F92" s="116"/>
      <c r="G92" s="92" t="s">
        <v>209</v>
      </c>
      <c r="H92" s="93" t="s">
        <v>100</v>
      </c>
      <c r="I92" s="94">
        <v>264</v>
      </c>
      <c r="J92" s="128">
        <v>206943.3465116279</v>
      </c>
      <c r="K92" s="109">
        <f>+(I92*J92)</f>
        <v>54633043.479069762</v>
      </c>
      <c r="N92" s="1">
        <v>54633044.399999999</v>
      </c>
    </row>
    <row r="93" spans="2:16" ht="30" customHeight="1">
      <c r="B93" s="3"/>
      <c r="C93" s="95" t="s">
        <v>198</v>
      </c>
      <c r="D93" s="95" t="s">
        <v>199</v>
      </c>
      <c r="E93" s="116"/>
      <c r="F93" s="116"/>
      <c r="G93" s="92" t="s">
        <v>210</v>
      </c>
      <c r="H93" s="93" t="s">
        <v>100</v>
      </c>
      <c r="I93" s="94">
        <v>140</v>
      </c>
      <c r="J93" s="128">
        <v>79891</v>
      </c>
      <c r="K93" s="109">
        <f t="shared" si="5"/>
        <v>11184740</v>
      </c>
      <c r="N93" s="179">
        <v>54633043.479999997</v>
      </c>
    </row>
    <row r="94" spans="2:16" ht="30" customHeight="1">
      <c r="B94" s="3"/>
      <c r="C94" s="95" t="s">
        <v>200</v>
      </c>
      <c r="D94" s="95" t="s">
        <v>201</v>
      </c>
      <c r="E94" s="116"/>
      <c r="F94" s="116"/>
      <c r="G94" s="92" t="s">
        <v>211</v>
      </c>
      <c r="H94" s="93" t="s">
        <v>100</v>
      </c>
      <c r="I94" s="94">
        <v>12</v>
      </c>
      <c r="J94" s="128">
        <v>181991</v>
      </c>
      <c r="K94" s="109">
        <f t="shared" si="5"/>
        <v>2183892</v>
      </c>
      <c r="N94" s="180">
        <f>+N92-N93</f>
        <v>0.92000000178813934</v>
      </c>
      <c r="P94" s="182"/>
    </row>
    <row r="95" spans="2:16" ht="30" customHeight="1">
      <c r="B95" s="3"/>
      <c r="C95" s="95" t="s">
        <v>106</v>
      </c>
      <c r="D95" s="95" t="s">
        <v>202</v>
      </c>
      <c r="E95" s="116"/>
      <c r="F95" s="116"/>
      <c r="G95" s="92" t="s">
        <v>212</v>
      </c>
      <c r="H95" s="93" t="s">
        <v>100</v>
      </c>
      <c r="I95" s="94">
        <v>18</v>
      </c>
      <c r="J95" s="128">
        <v>70060.026511627904</v>
      </c>
      <c r="K95" s="109">
        <f t="shared" si="5"/>
        <v>1261080.4772093024</v>
      </c>
      <c r="N95" s="1">
        <v>0.92000000178813901</v>
      </c>
    </row>
    <row r="96" spans="2:16" ht="30" customHeight="1">
      <c r="B96" s="3"/>
      <c r="C96" s="95" t="s">
        <v>106</v>
      </c>
      <c r="D96" s="95" t="s">
        <v>203</v>
      </c>
      <c r="E96" s="116"/>
      <c r="F96" s="116"/>
      <c r="G96" s="92" t="s">
        <v>213</v>
      </c>
      <c r="H96" s="93" t="s">
        <v>100</v>
      </c>
      <c r="I96" s="94">
        <v>14</v>
      </c>
      <c r="J96" s="128">
        <v>148860.01317829458</v>
      </c>
      <c r="K96" s="109">
        <f t="shared" si="5"/>
        <v>2084040.1844961243</v>
      </c>
    </row>
    <row r="97" spans="2:11" ht="30" customHeight="1">
      <c r="B97" s="3"/>
      <c r="C97" s="95" t="s">
        <v>106</v>
      </c>
      <c r="D97" s="95" t="s">
        <v>204</v>
      </c>
      <c r="E97" s="116"/>
      <c r="F97" s="116"/>
      <c r="G97" s="92" t="s">
        <v>214</v>
      </c>
      <c r="H97" s="93" t="s">
        <v>100</v>
      </c>
      <c r="I97" s="94">
        <v>4</v>
      </c>
      <c r="J97" s="128">
        <v>178560.70280788816</v>
      </c>
      <c r="K97" s="109">
        <f t="shared" si="5"/>
        <v>714242.81123155262</v>
      </c>
    </row>
    <row r="98" spans="2:11" ht="30" customHeight="1">
      <c r="B98" s="3"/>
      <c r="C98" s="95" t="s">
        <v>106</v>
      </c>
      <c r="D98" s="95" t="s">
        <v>205</v>
      </c>
      <c r="E98" s="116"/>
      <c r="F98" s="116"/>
      <c r="G98" s="92" t="s">
        <v>215</v>
      </c>
      <c r="H98" s="93" t="s">
        <v>100</v>
      </c>
      <c r="I98" s="94">
        <v>12</v>
      </c>
      <c r="J98" s="128">
        <v>69934.08840908343</v>
      </c>
      <c r="K98" s="109">
        <f t="shared" si="5"/>
        <v>839209.06090900116</v>
      </c>
    </row>
    <row r="99" spans="2:11" ht="30" customHeight="1">
      <c r="B99" s="3"/>
      <c r="C99" s="95" t="s">
        <v>106</v>
      </c>
      <c r="D99" s="95" t="s">
        <v>206</v>
      </c>
      <c r="E99" s="116"/>
      <c r="F99" s="116"/>
      <c r="G99" s="92" t="s">
        <v>216</v>
      </c>
      <c r="H99" s="93" t="s">
        <v>100</v>
      </c>
      <c r="I99" s="94">
        <v>12</v>
      </c>
      <c r="J99" s="128">
        <v>215267.49956448545</v>
      </c>
      <c r="K99" s="109">
        <f t="shared" si="5"/>
        <v>2583209.9947738256</v>
      </c>
    </row>
    <row r="100" spans="2:11" ht="30" customHeight="1" thickBot="1">
      <c r="B100" s="3"/>
      <c r="C100" s="112" t="s">
        <v>13</v>
      </c>
      <c r="D100" s="130"/>
      <c r="E100" s="130"/>
      <c r="F100" s="130"/>
      <c r="G100" s="134"/>
      <c r="H100" s="132"/>
      <c r="I100" s="107"/>
      <c r="J100" s="133"/>
      <c r="K100" s="115">
        <f>SUM(K90:K99)</f>
        <v>132169670.00768957</v>
      </c>
    </row>
    <row r="101" spans="2:11" ht="30" customHeight="1" thickBot="1">
      <c r="B101" s="3"/>
      <c r="C101" s="101">
        <v>7</v>
      </c>
      <c r="D101" s="102"/>
      <c r="E101" s="102"/>
      <c r="F101" s="102"/>
      <c r="G101" s="102" t="s">
        <v>217</v>
      </c>
      <c r="H101" s="102"/>
      <c r="I101" s="102"/>
      <c r="J101" s="102"/>
      <c r="K101" s="103"/>
    </row>
    <row r="102" spans="2:11" ht="30" customHeight="1">
      <c r="B102" s="3"/>
      <c r="C102" s="95" t="s">
        <v>106</v>
      </c>
      <c r="D102" s="95" t="s">
        <v>218</v>
      </c>
      <c r="E102" s="116"/>
      <c r="F102" s="116"/>
      <c r="G102" s="92" t="s">
        <v>224</v>
      </c>
      <c r="H102" s="93" t="s">
        <v>100</v>
      </c>
      <c r="I102" s="94">
        <v>1</v>
      </c>
      <c r="J102" s="128">
        <v>4310057.6502454625</v>
      </c>
      <c r="K102" s="109">
        <f>+(I102*J102)</f>
        <v>4310057.6502454625</v>
      </c>
    </row>
    <row r="103" spans="2:11" ht="30" customHeight="1">
      <c r="B103" s="3"/>
      <c r="C103" s="95">
        <v>11.49</v>
      </c>
      <c r="D103" s="95" t="s">
        <v>219</v>
      </c>
      <c r="E103" s="116"/>
      <c r="F103" s="116"/>
      <c r="G103" s="92" t="s">
        <v>225</v>
      </c>
      <c r="H103" s="93" t="s">
        <v>101</v>
      </c>
      <c r="I103" s="94">
        <v>20</v>
      </c>
      <c r="J103" s="128">
        <v>98896</v>
      </c>
      <c r="K103" s="109">
        <f t="shared" ref="K103" si="6">+(I103*J103)</f>
        <v>1977920</v>
      </c>
    </row>
    <row r="104" spans="2:11" ht="30" customHeight="1">
      <c r="B104" s="3"/>
      <c r="C104" s="95" t="s">
        <v>106</v>
      </c>
      <c r="D104" s="95" t="s">
        <v>220</v>
      </c>
      <c r="E104" s="116"/>
      <c r="F104" s="116"/>
      <c r="G104" s="92" t="s">
        <v>226</v>
      </c>
      <c r="H104" s="93" t="s">
        <v>101</v>
      </c>
      <c r="I104" s="94">
        <v>25</v>
      </c>
      <c r="J104" s="128">
        <v>299841.6733529357</v>
      </c>
      <c r="K104" s="109">
        <f>+(I104*J104)</f>
        <v>7496041.8338233922</v>
      </c>
    </row>
    <row r="105" spans="2:11" ht="30" customHeight="1">
      <c r="B105" s="3"/>
      <c r="C105" s="95" t="s">
        <v>106</v>
      </c>
      <c r="D105" s="95" t="s">
        <v>221</v>
      </c>
      <c r="E105" s="116"/>
      <c r="F105" s="116"/>
      <c r="G105" s="92" t="s">
        <v>227</v>
      </c>
      <c r="H105" s="93" t="s">
        <v>100</v>
      </c>
      <c r="I105" s="94">
        <v>1</v>
      </c>
      <c r="J105" s="128">
        <v>297457.3474807833</v>
      </c>
      <c r="K105" s="109">
        <f t="shared" ref="K105:K107" si="7">+(I105*J105)</f>
        <v>297457.3474807833</v>
      </c>
    </row>
    <row r="106" spans="2:11" ht="30" customHeight="1">
      <c r="B106" s="3"/>
      <c r="C106" s="95" t="s">
        <v>106</v>
      </c>
      <c r="D106" s="95" t="s">
        <v>222</v>
      </c>
      <c r="E106" s="116"/>
      <c r="F106" s="116"/>
      <c r="G106" s="92" t="s">
        <v>228</v>
      </c>
      <c r="H106" s="93" t="s">
        <v>100</v>
      </c>
      <c r="I106" s="94">
        <v>1</v>
      </c>
      <c r="J106" s="128">
        <v>1346951.0255814081</v>
      </c>
      <c r="K106" s="109">
        <f t="shared" si="7"/>
        <v>1346951.0255814081</v>
      </c>
    </row>
    <row r="107" spans="2:11" ht="30" customHeight="1">
      <c r="B107" s="3"/>
      <c r="C107" s="95">
        <v>12.2</v>
      </c>
      <c r="D107" s="95" t="s">
        <v>223</v>
      </c>
      <c r="E107" s="116"/>
      <c r="F107" s="116"/>
      <c r="G107" s="92" t="s">
        <v>229</v>
      </c>
      <c r="H107" s="93" t="s">
        <v>100</v>
      </c>
      <c r="I107" s="94">
        <v>1</v>
      </c>
      <c r="J107" s="128">
        <v>391543</v>
      </c>
      <c r="K107" s="109">
        <f t="shared" si="7"/>
        <v>391543</v>
      </c>
    </row>
    <row r="108" spans="2:11" ht="30" customHeight="1" thickBot="1">
      <c r="B108" s="3"/>
      <c r="C108" s="112" t="s">
        <v>13</v>
      </c>
      <c r="D108" s="130"/>
      <c r="E108" s="130"/>
      <c r="F108" s="130"/>
      <c r="G108" s="134"/>
      <c r="H108" s="132"/>
      <c r="I108" s="107"/>
      <c r="J108" s="133"/>
      <c r="K108" s="115">
        <f>SUM(K102:K107)</f>
        <v>15819970.857131047</v>
      </c>
    </row>
    <row r="109" spans="2:11" ht="30" customHeight="1" thickBot="1">
      <c r="B109" s="3"/>
      <c r="C109" s="101">
        <v>8</v>
      </c>
      <c r="D109" s="102"/>
      <c r="E109" s="102"/>
      <c r="F109" s="102"/>
      <c r="G109" s="102" t="s">
        <v>230</v>
      </c>
      <c r="H109" s="102"/>
      <c r="I109" s="102"/>
      <c r="J109" s="102"/>
      <c r="K109" s="103"/>
    </row>
    <row r="110" spans="2:11" ht="30" customHeight="1">
      <c r="B110" s="3"/>
      <c r="C110" s="95">
        <v>21.16</v>
      </c>
      <c r="D110" s="95" t="s">
        <v>233</v>
      </c>
      <c r="E110" s="116"/>
      <c r="F110" s="116"/>
      <c r="G110" s="184" t="s">
        <v>234</v>
      </c>
      <c r="H110" s="93" t="s">
        <v>101</v>
      </c>
      <c r="I110" s="94">
        <v>65</v>
      </c>
      <c r="J110" s="128">
        <v>172192</v>
      </c>
      <c r="K110" s="109">
        <f>+(I110*J110)</f>
        <v>11192480</v>
      </c>
    </row>
    <row r="111" spans="2:11" ht="30" customHeight="1">
      <c r="B111" s="3"/>
      <c r="C111" s="95">
        <v>21.28</v>
      </c>
      <c r="D111" s="95" t="s">
        <v>231</v>
      </c>
      <c r="E111" s="116"/>
      <c r="F111" s="116"/>
      <c r="G111" s="184" t="s">
        <v>235</v>
      </c>
      <c r="H111" s="93" t="s">
        <v>236</v>
      </c>
      <c r="I111" s="94">
        <v>1800.01</v>
      </c>
      <c r="J111" s="128">
        <v>7550</v>
      </c>
      <c r="K111" s="109">
        <f t="shared" ref="K111" si="8">+(I111*J111)</f>
        <v>13590075.5</v>
      </c>
    </row>
    <row r="112" spans="2:11" ht="30" customHeight="1">
      <c r="B112" s="3"/>
      <c r="C112" s="95">
        <v>21.25</v>
      </c>
      <c r="D112" s="95" t="s">
        <v>232</v>
      </c>
      <c r="E112" s="116"/>
      <c r="F112" s="116"/>
      <c r="G112" s="184" t="s">
        <v>237</v>
      </c>
      <c r="H112" s="93" t="s">
        <v>100</v>
      </c>
      <c r="I112" s="94">
        <v>63</v>
      </c>
      <c r="J112" s="128">
        <v>146505</v>
      </c>
      <c r="K112" s="109">
        <f>+(I112*J112)</f>
        <v>9229815</v>
      </c>
    </row>
    <row r="113" spans="2:11" ht="30" customHeight="1" thickBot="1">
      <c r="B113" s="3"/>
      <c r="C113" s="112" t="s">
        <v>13</v>
      </c>
      <c r="D113" s="130"/>
      <c r="E113" s="130"/>
      <c r="F113" s="130"/>
      <c r="G113" s="134"/>
      <c r="H113" s="132"/>
      <c r="I113" s="107"/>
      <c r="J113" s="133"/>
      <c r="K113" s="115">
        <f>SUM(K110:K112)</f>
        <v>34012370.5</v>
      </c>
    </row>
    <row r="114" spans="2:11" ht="30" customHeight="1" thickBot="1">
      <c r="B114" s="3"/>
      <c r="C114" s="101">
        <v>9</v>
      </c>
      <c r="D114" s="102"/>
      <c r="E114" s="102"/>
      <c r="F114" s="102"/>
      <c r="G114" s="102" t="s">
        <v>238</v>
      </c>
      <c r="H114" s="102"/>
      <c r="I114" s="102"/>
      <c r="J114" s="102"/>
      <c r="K114" s="103"/>
    </row>
    <row r="115" spans="2:11" ht="30" customHeight="1">
      <c r="B115" s="3"/>
      <c r="C115" s="95" t="s">
        <v>106</v>
      </c>
      <c r="D115" s="95" t="s">
        <v>239</v>
      </c>
      <c r="E115" s="116"/>
      <c r="F115" s="116"/>
      <c r="G115" s="92" t="s">
        <v>252</v>
      </c>
      <c r="H115" s="93" t="s">
        <v>253</v>
      </c>
      <c r="I115" s="94">
        <v>3</v>
      </c>
      <c r="J115" s="128">
        <v>920727.09302326501</v>
      </c>
      <c r="K115" s="109">
        <f>+(I115*J115)</f>
        <v>2762181.2790697953</v>
      </c>
    </row>
    <row r="116" spans="2:11" ht="30" customHeight="1">
      <c r="B116" s="3"/>
      <c r="C116" s="95">
        <v>12.25</v>
      </c>
      <c r="D116" s="95" t="s">
        <v>240</v>
      </c>
      <c r="E116" s="116"/>
      <c r="F116" s="116"/>
      <c r="G116" s="92" t="s">
        <v>254</v>
      </c>
      <c r="H116" s="93" t="s">
        <v>253</v>
      </c>
      <c r="I116" s="94">
        <v>2</v>
      </c>
      <c r="J116" s="128">
        <v>1508097</v>
      </c>
      <c r="K116" s="109">
        <f t="shared" ref="K116:K127" si="9">+(I116*J116)</f>
        <v>3016194</v>
      </c>
    </row>
    <row r="117" spans="2:11" ht="30" customHeight="1">
      <c r="B117" s="3"/>
      <c r="C117" s="95">
        <v>12.24</v>
      </c>
      <c r="D117" s="95" t="s">
        <v>241</v>
      </c>
      <c r="E117" s="116"/>
      <c r="F117" s="116"/>
      <c r="G117" s="92" t="s">
        <v>255</v>
      </c>
      <c r="H117" s="93" t="s">
        <v>253</v>
      </c>
      <c r="I117" s="94">
        <v>2</v>
      </c>
      <c r="J117" s="128">
        <v>2037566</v>
      </c>
      <c r="K117" s="109">
        <f t="shared" si="9"/>
        <v>4075132</v>
      </c>
    </row>
    <row r="118" spans="2:11" ht="30" customHeight="1">
      <c r="B118" s="3"/>
      <c r="C118" s="95" t="s">
        <v>106</v>
      </c>
      <c r="D118" s="95" t="s">
        <v>242</v>
      </c>
      <c r="E118" s="116"/>
      <c r="F118" s="116"/>
      <c r="G118" s="185" t="s">
        <v>256</v>
      </c>
      <c r="H118" s="93" t="s">
        <v>236</v>
      </c>
      <c r="I118" s="186">
        <v>12</v>
      </c>
      <c r="J118" s="128">
        <v>101988.30232558238</v>
      </c>
      <c r="K118" s="109">
        <f t="shared" si="9"/>
        <v>1223859.6279069886</v>
      </c>
    </row>
    <row r="119" spans="2:11" ht="30" customHeight="1">
      <c r="B119" s="3"/>
      <c r="C119" s="95" t="s">
        <v>106</v>
      </c>
      <c r="D119" s="95" t="s">
        <v>243</v>
      </c>
      <c r="E119" s="116"/>
      <c r="F119" s="116"/>
      <c r="G119" s="92" t="s">
        <v>257</v>
      </c>
      <c r="H119" s="93" t="s">
        <v>101</v>
      </c>
      <c r="I119" s="94">
        <v>100</v>
      </c>
      <c r="J119" s="128">
        <v>126319.05351106985</v>
      </c>
      <c r="K119" s="109">
        <f t="shared" si="9"/>
        <v>12631905.351106986</v>
      </c>
    </row>
    <row r="120" spans="2:11" ht="30" customHeight="1">
      <c r="B120" s="3"/>
      <c r="C120" s="95" t="s">
        <v>106</v>
      </c>
      <c r="D120" s="95" t="s">
        <v>244</v>
      </c>
      <c r="E120" s="116"/>
      <c r="F120" s="116"/>
      <c r="G120" s="92" t="s">
        <v>258</v>
      </c>
      <c r="H120" s="93" t="s">
        <v>100</v>
      </c>
      <c r="I120" s="94">
        <v>2</v>
      </c>
      <c r="J120" s="128">
        <v>1955294.465116279</v>
      </c>
      <c r="K120" s="109">
        <f t="shared" si="9"/>
        <v>3910588.9302325579</v>
      </c>
    </row>
    <row r="121" spans="2:11" ht="30" customHeight="1">
      <c r="B121" s="3"/>
      <c r="C121" s="95" t="s">
        <v>106</v>
      </c>
      <c r="D121" s="95" t="s">
        <v>245</v>
      </c>
      <c r="E121" s="116"/>
      <c r="F121" s="116"/>
      <c r="G121" s="92" t="s">
        <v>259</v>
      </c>
      <c r="H121" s="93" t="s">
        <v>260</v>
      </c>
      <c r="I121" s="94">
        <v>1</v>
      </c>
      <c r="J121" s="128">
        <v>34512028.499564484</v>
      </c>
      <c r="K121" s="109">
        <f t="shared" si="9"/>
        <v>34512028.499564484</v>
      </c>
    </row>
    <row r="122" spans="2:11" ht="30" customHeight="1">
      <c r="B122" s="3"/>
      <c r="C122" s="95" t="s">
        <v>106</v>
      </c>
      <c r="D122" s="95" t="s">
        <v>246</v>
      </c>
      <c r="E122" s="116"/>
      <c r="F122" s="116"/>
      <c r="G122" s="92" t="s">
        <v>261</v>
      </c>
      <c r="H122" s="93" t="s">
        <v>100</v>
      </c>
      <c r="I122" s="94">
        <v>3</v>
      </c>
      <c r="J122" s="128">
        <v>1312846.9302325582</v>
      </c>
      <c r="K122" s="109">
        <f t="shared" si="9"/>
        <v>3938540.7906976743</v>
      </c>
    </row>
    <row r="123" spans="2:11" ht="30" customHeight="1">
      <c r="B123" s="3"/>
      <c r="C123" s="95" t="s">
        <v>106</v>
      </c>
      <c r="D123" s="95" t="s">
        <v>247</v>
      </c>
      <c r="E123" s="116"/>
      <c r="F123" s="116"/>
      <c r="G123" s="92" t="s">
        <v>262</v>
      </c>
      <c r="H123" s="93" t="s">
        <v>100</v>
      </c>
      <c r="I123" s="94">
        <v>3</v>
      </c>
      <c r="J123" s="128">
        <v>791708.8662790698</v>
      </c>
      <c r="K123" s="109">
        <f t="shared" si="9"/>
        <v>2375126.5988372094</v>
      </c>
    </row>
    <row r="124" spans="2:11" ht="30" customHeight="1">
      <c r="B124" s="3"/>
      <c r="C124" s="95" t="s">
        <v>106</v>
      </c>
      <c r="D124" s="95" t="s">
        <v>248</v>
      </c>
      <c r="E124" s="116"/>
      <c r="F124" s="116"/>
      <c r="G124" s="92" t="s">
        <v>263</v>
      </c>
      <c r="H124" s="93" t="s">
        <v>100</v>
      </c>
      <c r="I124" s="94">
        <v>1</v>
      </c>
      <c r="J124" s="128">
        <v>13685208.266485406</v>
      </c>
      <c r="K124" s="109">
        <f t="shared" si="9"/>
        <v>13685208.266485406</v>
      </c>
    </row>
    <row r="125" spans="2:11" ht="30" customHeight="1">
      <c r="B125" s="3"/>
      <c r="C125" s="95" t="s">
        <v>106</v>
      </c>
      <c r="D125" s="95" t="s">
        <v>249</v>
      </c>
      <c r="E125" s="116"/>
      <c r="F125" s="116"/>
      <c r="G125" s="92" t="s">
        <v>264</v>
      </c>
      <c r="H125" s="93" t="s">
        <v>100</v>
      </c>
      <c r="I125" s="94">
        <v>1</v>
      </c>
      <c r="J125" s="128">
        <v>1032367.4995644855</v>
      </c>
      <c r="K125" s="109">
        <f t="shared" si="9"/>
        <v>1032367.4995644855</v>
      </c>
    </row>
    <row r="126" spans="2:11" ht="30" customHeight="1">
      <c r="B126" s="3"/>
      <c r="C126" s="95" t="s">
        <v>106</v>
      </c>
      <c r="D126" s="95" t="s">
        <v>250</v>
      </c>
      <c r="E126" s="116"/>
      <c r="F126" s="116"/>
      <c r="G126" s="92" t="s">
        <v>265</v>
      </c>
      <c r="H126" s="93" t="s">
        <v>101</v>
      </c>
      <c r="I126" s="94">
        <v>20</v>
      </c>
      <c r="J126" s="128">
        <v>65073.352656055002</v>
      </c>
      <c r="K126" s="109">
        <f t="shared" si="9"/>
        <v>1301467.0531210999</v>
      </c>
    </row>
    <row r="127" spans="2:11" ht="30" customHeight="1">
      <c r="B127" s="3"/>
      <c r="C127" s="95" t="s">
        <v>106</v>
      </c>
      <c r="D127" s="95" t="s">
        <v>251</v>
      </c>
      <c r="E127" s="116"/>
      <c r="F127" s="116"/>
      <c r="G127" s="92" t="s">
        <v>266</v>
      </c>
      <c r="H127" s="93" t="s">
        <v>100</v>
      </c>
      <c r="I127" s="94">
        <v>1</v>
      </c>
      <c r="J127" s="128">
        <v>1693798.3327925443</v>
      </c>
      <c r="K127" s="109">
        <f t="shared" si="9"/>
        <v>1693798.3327925443</v>
      </c>
    </row>
    <row r="128" spans="2:11" ht="30" customHeight="1" thickBot="1">
      <c r="B128" s="3"/>
      <c r="C128" s="112" t="s">
        <v>13</v>
      </c>
      <c r="D128" s="130"/>
      <c r="E128" s="130"/>
      <c r="F128" s="130"/>
      <c r="G128" s="134"/>
      <c r="H128" s="132"/>
      <c r="I128" s="107"/>
      <c r="J128" s="133"/>
      <c r="K128" s="177">
        <f>SUM(K115:K127)</f>
        <v>86158398.229379237</v>
      </c>
    </row>
    <row r="129" spans="2:11" ht="30" customHeight="1" thickBot="1">
      <c r="B129" s="3"/>
      <c r="C129" s="101">
        <v>10</v>
      </c>
      <c r="D129" s="102"/>
      <c r="E129" s="102"/>
      <c r="F129" s="102"/>
      <c r="G129" s="102" t="s">
        <v>267</v>
      </c>
      <c r="H129" s="102"/>
      <c r="I129" s="102"/>
      <c r="J129" s="102"/>
      <c r="K129" s="103"/>
    </row>
    <row r="130" spans="2:11" ht="30" customHeight="1">
      <c r="B130" s="3"/>
      <c r="C130" s="95" t="s">
        <v>106</v>
      </c>
      <c r="D130" s="95" t="s">
        <v>268</v>
      </c>
      <c r="E130" s="116"/>
      <c r="F130" s="116"/>
      <c r="G130" s="92" t="s">
        <v>274</v>
      </c>
      <c r="H130" s="93" t="s">
        <v>275</v>
      </c>
      <c r="I130" s="94">
        <v>1</v>
      </c>
      <c r="J130" s="128">
        <v>3566255.8123980789</v>
      </c>
      <c r="K130" s="109">
        <f>+(I130*J130)</f>
        <v>3566255.8123980789</v>
      </c>
    </row>
    <row r="131" spans="2:11" ht="30" customHeight="1">
      <c r="B131" s="3"/>
      <c r="C131" s="95" t="s">
        <v>106</v>
      </c>
      <c r="D131" s="95" t="s">
        <v>269</v>
      </c>
      <c r="E131" s="116"/>
      <c r="F131" s="116"/>
      <c r="G131" s="92" t="s">
        <v>276</v>
      </c>
      <c r="H131" s="93" t="s">
        <v>275</v>
      </c>
      <c r="I131" s="94">
        <v>34</v>
      </c>
      <c r="J131" s="128">
        <v>225211.63302325582</v>
      </c>
      <c r="K131" s="109">
        <f t="shared" ref="K131" si="10">+(I131*J131)</f>
        <v>7657195.5227906983</v>
      </c>
    </row>
    <row r="132" spans="2:11" ht="30" customHeight="1">
      <c r="B132" s="3"/>
      <c r="C132" s="95">
        <v>21.1</v>
      </c>
      <c r="D132" s="95" t="s">
        <v>270</v>
      </c>
      <c r="E132" s="116"/>
      <c r="F132" s="116"/>
      <c r="G132" s="92" t="s">
        <v>277</v>
      </c>
      <c r="H132" s="93" t="s">
        <v>275</v>
      </c>
      <c r="I132" s="94">
        <v>34</v>
      </c>
      <c r="J132" s="128">
        <v>307590</v>
      </c>
      <c r="K132" s="109">
        <f>+(I132*J132)</f>
        <v>10458060</v>
      </c>
    </row>
    <row r="133" spans="2:11" ht="30" customHeight="1">
      <c r="B133" s="3"/>
      <c r="C133" s="95" t="s">
        <v>106</v>
      </c>
      <c r="D133" s="95" t="s">
        <v>271</v>
      </c>
      <c r="E133" s="116"/>
      <c r="F133" s="116"/>
      <c r="G133" s="92" t="s">
        <v>278</v>
      </c>
      <c r="H133" s="93" t="s">
        <v>275</v>
      </c>
      <c r="I133" s="94">
        <v>6</v>
      </c>
      <c r="J133" s="128">
        <v>225211.63302325582</v>
      </c>
      <c r="K133" s="109">
        <f t="shared" ref="K133:K135" si="11">+(I133*J133)</f>
        <v>1351269.7981395349</v>
      </c>
    </row>
    <row r="134" spans="2:11" ht="30" customHeight="1">
      <c r="B134" s="3"/>
      <c r="C134" s="95" t="s">
        <v>106</v>
      </c>
      <c r="D134" s="95" t="s">
        <v>272</v>
      </c>
      <c r="E134" s="116"/>
      <c r="F134" s="116"/>
      <c r="G134" s="92" t="s">
        <v>279</v>
      </c>
      <c r="H134" s="93" t="s">
        <v>275</v>
      </c>
      <c r="I134" s="94">
        <v>6</v>
      </c>
      <c r="J134" s="128">
        <v>520152.6330232558</v>
      </c>
      <c r="K134" s="109">
        <f t="shared" si="11"/>
        <v>3120915.7981395349</v>
      </c>
    </row>
    <row r="135" spans="2:11" ht="30" customHeight="1">
      <c r="B135" s="3"/>
      <c r="C135" s="95" t="s">
        <v>106</v>
      </c>
      <c r="D135" s="95" t="s">
        <v>273</v>
      </c>
      <c r="E135" s="116"/>
      <c r="F135" s="116"/>
      <c r="G135" s="92" t="s">
        <v>280</v>
      </c>
      <c r="H135" s="93" t="s">
        <v>275</v>
      </c>
      <c r="I135" s="94">
        <v>12</v>
      </c>
      <c r="J135" s="128">
        <v>81020.145950419203</v>
      </c>
      <c r="K135" s="109">
        <f t="shared" si="11"/>
        <v>972241.75140503049</v>
      </c>
    </row>
    <row r="136" spans="2:11" ht="30" customHeight="1" thickBot="1">
      <c r="B136" s="3"/>
      <c r="C136" s="112" t="s">
        <v>13</v>
      </c>
      <c r="D136" s="130"/>
      <c r="E136" s="130"/>
      <c r="F136" s="130"/>
      <c r="G136" s="134"/>
      <c r="H136" s="132"/>
      <c r="I136" s="107"/>
      <c r="J136" s="133"/>
      <c r="K136" s="115">
        <f>SUM(K130:K135)</f>
        <v>27125938.682872877</v>
      </c>
    </row>
    <row r="137" spans="2:11" ht="30" customHeight="1" thickBot="1">
      <c r="B137" s="3"/>
      <c r="C137" s="101">
        <v>11</v>
      </c>
      <c r="D137" s="102"/>
      <c r="E137" s="102"/>
      <c r="F137" s="102"/>
      <c r="G137" s="102" t="s">
        <v>281</v>
      </c>
      <c r="H137" s="102"/>
      <c r="I137" s="102"/>
      <c r="J137" s="102"/>
      <c r="K137" s="103"/>
    </row>
    <row r="138" spans="2:11" ht="30" customHeight="1">
      <c r="B138" s="3"/>
      <c r="C138" s="95" t="s">
        <v>106</v>
      </c>
      <c r="D138" s="95" t="s">
        <v>282</v>
      </c>
      <c r="E138" s="116"/>
      <c r="F138" s="116"/>
      <c r="G138" s="92" t="s">
        <v>288</v>
      </c>
      <c r="H138" s="93" t="s">
        <v>275</v>
      </c>
      <c r="I138" s="94">
        <v>1</v>
      </c>
      <c r="J138" s="128">
        <v>330742.32692131039</v>
      </c>
      <c r="K138" s="109">
        <f>+(I138*J138)</f>
        <v>330742.32692131039</v>
      </c>
    </row>
    <row r="139" spans="2:11" ht="30" customHeight="1">
      <c r="B139" s="3"/>
      <c r="C139" s="95" t="s">
        <v>106</v>
      </c>
      <c r="D139" s="95" t="s">
        <v>283</v>
      </c>
      <c r="E139" s="116"/>
      <c r="F139" s="116"/>
      <c r="G139" s="92" t="s">
        <v>289</v>
      </c>
      <c r="H139" s="93" t="s">
        <v>275</v>
      </c>
      <c r="I139" s="94">
        <v>1</v>
      </c>
      <c r="J139" s="128">
        <v>2037045.7674418604</v>
      </c>
      <c r="K139" s="109">
        <f t="shared" ref="K139" si="12">+(I139*J139)</f>
        <v>2037045.7674418604</v>
      </c>
    </row>
    <row r="140" spans="2:11" ht="30" customHeight="1">
      <c r="B140" s="3"/>
      <c r="C140" s="95" t="s">
        <v>106</v>
      </c>
      <c r="D140" s="95" t="s">
        <v>284</v>
      </c>
      <c r="E140" s="116"/>
      <c r="F140" s="116"/>
      <c r="G140" s="92" t="s">
        <v>290</v>
      </c>
      <c r="H140" s="93" t="s">
        <v>275</v>
      </c>
      <c r="I140" s="94">
        <v>1</v>
      </c>
      <c r="J140" s="128">
        <v>7657885</v>
      </c>
      <c r="K140" s="109">
        <f>+(I140*J140)</f>
        <v>7657885</v>
      </c>
    </row>
    <row r="141" spans="2:11" ht="30" customHeight="1">
      <c r="B141" s="3"/>
      <c r="C141" s="95" t="s">
        <v>106</v>
      </c>
      <c r="D141" s="95" t="s">
        <v>285</v>
      </c>
      <c r="E141" s="116"/>
      <c r="F141" s="116"/>
      <c r="G141" s="92" t="s">
        <v>291</v>
      </c>
      <c r="H141" s="93" t="s">
        <v>275</v>
      </c>
      <c r="I141" s="94">
        <v>1</v>
      </c>
      <c r="J141" s="128">
        <v>10364309.6</v>
      </c>
      <c r="K141" s="109">
        <f t="shared" ref="K141:K143" si="13">+(I141*J141)</f>
        <v>10364309.6</v>
      </c>
    </row>
    <row r="142" spans="2:11" ht="30" customHeight="1">
      <c r="B142" s="3"/>
      <c r="C142" s="95" t="s">
        <v>106</v>
      </c>
      <c r="D142" s="95" t="s">
        <v>286</v>
      </c>
      <c r="E142" s="116"/>
      <c r="F142" s="116"/>
      <c r="G142" s="92" t="s">
        <v>292</v>
      </c>
      <c r="H142" s="93" t="s">
        <v>101</v>
      </c>
      <c r="I142" s="94">
        <v>20</v>
      </c>
      <c r="J142" s="128">
        <v>47668</v>
      </c>
      <c r="K142" s="109">
        <f t="shared" si="13"/>
        <v>953360</v>
      </c>
    </row>
    <row r="143" spans="2:11" ht="30" customHeight="1">
      <c r="B143" s="3"/>
      <c r="C143" s="95" t="s">
        <v>106</v>
      </c>
      <c r="D143" s="95" t="s">
        <v>287</v>
      </c>
      <c r="E143" s="116"/>
      <c r="F143" s="116"/>
      <c r="G143" s="92" t="s">
        <v>293</v>
      </c>
      <c r="H143" s="93" t="s">
        <v>101</v>
      </c>
      <c r="I143" s="94">
        <v>20</v>
      </c>
      <c r="J143" s="128">
        <v>263600.02399999998</v>
      </c>
      <c r="K143" s="109">
        <f t="shared" si="13"/>
        <v>5272000.4799999995</v>
      </c>
    </row>
    <row r="144" spans="2:11" ht="30" customHeight="1" thickBot="1">
      <c r="B144" s="3"/>
      <c r="C144" s="112" t="s">
        <v>13</v>
      </c>
      <c r="D144" s="130"/>
      <c r="E144" s="130"/>
      <c r="F144" s="130"/>
      <c r="G144" s="134"/>
      <c r="H144" s="132"/>
      <c r="I144" s="107"/>
      <c r="J144" s="133"/>
      <c r="K144" s="115">
        <f>SUM(K138:K143)</f>
        <v>26615343.17436317</v>
      </c>
    </row>
    <row r="145" spans="2:11" ht="30" customHeight="1" thickBot="1">
      <c r="B145" s="3"/>
      <c r="C145" s="101">
        <v>12</v>
      </c>
      <c r="D145" s="102"/>
      <c r="E145" s="102"/>
      <c r="F145" s="102"/>
      <c r="G145" s="102" t="s">
        <v>294</v>
      </c>
      <c r="H145" s="102"/>
      <c r="I145" s="102"/>
      <c r="J145" s="102"/>
      <c r="K145" s="103"/>
    </row>
    <row r="146" spans="2:11" ht="30" customHeight="1">
      <c r="B146" s="3"/>
      <c r="C146" s="95" t="s">
        <v>106</v>
      </c>
      <c r="D146" s="95" t="s">
        <v>295</v>
      </c>
      <c r="E146" s="116"/>
      <c r="F146" s="116"/>
      <c r="G146" s="92" t="s">
        <v>288</v>
      </c>
      <c r="H146" s="93" t="s">
        <v>275</v>
      </c>
      <c r="I146" s="94">
        <v>1</v>
      </c>
      <c r="J146" s="128">
        <v>21198644.949999999</v>
      </c>
      <c r="K146" s="109">
        <f>+(I146*J146)</f>
        <v>21198644.949999999</v>
      </c>
    </row>
    <row r="147" spans="2:11" ht="30" customHeight="1" thickBot="1">
      <c r="B147" s="3"/>
      <c r="C147" s="112" t="s">
        <v>13</v>
      </c>
      <c r="D147" s="130"/>
      <c r="E147" s="130"/>
      <c r="F147" s="130"/>
      <c r="G147" s="134"/>
      <c r="H147" s="132"/>
      <c r="I147" s="107"/>
      <c r="J147" s="133"/>
      <c r="K147" s="115">
        <f>SUM(K146)</f>
        <v>21198644.949999999</v>
      </c>
    </row>
    <row r="148" spans="2:11" ht="30" customHeight="1" thickBot="1">
      <c r="B148" s="3"/>
      <c r="C148" s="101">
        <v>13</v>
      </c>
      <c r="D148" s="102"/>
      <c r="E148" s="102"/>
      <c r="F148" s="102"/>
      <c r="G148" s="102" t="s">
        <v>281</v>
      </c>
      <c r="H148" s="102"/>
      <c r="I148" s="102"/>
      <c r="J148" s="102"/>
      <c r="K148" s="103"/>
    </row>
    <row r="149" spans="2:11" ht="30" customHeight="1">
      <c r="B149" s="3"/>
      <c r="C149" s="95" t="s">
        <v>106</v>
      </c>
      <c r="D149" s="95" t="s">
        <v>296</v>
      </c>
      <c r="E149" s="116"/>
      <c r="F149" s="116"/>
      <c r="G149" s="92" t="s">
        <v>301</v>
      </c>
      <c r="H149" s="93" t="s">
        <v>275</v>
      </c>
      <c r="I149" s="94">
        <v>1</v>
      </c>
      <c r="J149" s="128">
        <v>66840010.905421376</v>
      </c>
      <c r="K149" s="109">
        <f>+(I149*J149)</f>
        <v>66840010.905421376</v>
      </c>
    </row>
    <row r="150" spans="2:11" ht="30" customHeight="1">
      <c r="B150" s="3"/>
      <c r="C150" s="95" t="s">
        <v>106</v>
      </c>
      <c r="D150" s="95" t="s">
        <v>297</v>
      </c>
      <c r="E150" s="116"/>
      <c r="F150" s="116"/>
      <c r="G150" s="92" t="s">
        <v>302</v>
      </c>
      <c r="H150" s="93" t="s">
        <v>101</v>
      </c>
      <c r="I150" s="94">
        <v>15</v>
      </c>
      <c r="J150" s="128">
        <v>852446.38604651159</v>
      </c>
      <c r="K150" s="109">
        <f t="shared" ref="K150" si="14">+(I150*J150)</f>
        <v>12786695.790697673</v>
      </c>
    </row>
    <row r="151" spans="2:11" ht="30" customHeight="1">
      <c r="B151" s="3"/>
      <c r="C151" s="95" t="s">
        <v>106</v>
      </c>
      <c r="D151" s="95" t="s">
        <v>298</v>
      </c>
      <c r="E151" s="116"/>
      <c r="F151" s="116"/>
      <c r="G151" s="92" t="s">
        <v>303</v>
      </c>
      <c r="H151" s="93" t="s">
        <v>275</v>
      </c>
      <c r="I151" s="94">
        <v>1</v>
      </c>
      <c r="J151" s="128">
        <v>3266436.4651162792</v>
      </c>
      <c r="K151" s="109">
        <f>+(I151*J151)</f>
        <v>3266436.4651162792</v>
      </c>
    </row>
    <row r="152" spans="2:11" ht="30" customHeight="1">
      <c r="B152" s="3"/>
      <c r="C152" s="95" t="s">
        <v>106</v>
      </c>
      <c r="D152" s="95" t="s">
        <v>299</v>
      </c>
      <c r="E152" s="116"/>
      <c r="F152" s="116"/>
      <c r="G152" s="92" t="s">
        <v>304</v>
      </c>
      <c r="H152" s="93" t="s">
        <v>275</v>
      </c>
      <c r="I152" s="94">
        <v>1</v>
      </c>
      <c r="J152" s="128">
        <v>1191310.72</v>
      </c>
      <c r="K152" s="109">
        <f t="shared" ref="K152:K153" si="15">+(I152*J152)</f>
        <v>1191310.72</v>
      </c>
    </row>
    <row r="153" spans="2:11" ht="30" customHeight="1">
      <c r="B153" s="3"/>
      <c r="C153" s="95" t="s">
        <v>106</v>
      </c>
      <c r="D153" s="95" t="s">
        <v>300</v>
      </c>
      <c r="E153" s="116"/>
      <c r="F153" s="116"/>
      <c r="G153" s="92" t="s">
        <v>305</v>
      </c>
      <c r="H153" s="93" t="s">
        <v>101</v>
      </c>
      <c r="I153" s="94">
        <v>15</v>
      </c>
      <c r="J153" s="128">
        <v>263600.02399999998</v>
      </c>
      <c r="K153" s="109">
        <f t="shared" si="15"/>
        <v>3954000.3599999994</v>
      </c>
    </row>
    <row r="154" spans="2:11" ht="30" customHeight="1" thickBot="1">
      <c r="B154" s="3"/>
      <c r="C154" s="112" t="s">
        <v>13</v>
      </c>
      <c r="D154" s="130"/>
      <c r="E154" s="130"/>
      <c r="F154" s="130"/>
      <c r="G154" s="134"/>
      <c r="H154" s="132"/>
      <c r="I154" s="107"/>
      <c r="J154" s="133"/>
      <c r="K154" s="115">
        <f>SUM(K149:K153)</f>
        <v>88038454.241235331</v>
      </c>
    </row>
    <row r="155" spans="2:11" ht="30" customHeight="1" thickBot="1">
      <c r="B155" s="3"/>
      <c r="C155" s="101">
        <v>14</v>
      </c>
      <c r="D155" s="102"/>
      <c r="E155" s="102"/>
      <c r="F155" s="102"/>
      <c r="G155" s="102" t="s">
        <v>306</v>
      </c>
      <c r="H155" s="102"/>
      <c r="I155" s="102"/>
      <c r="J155" s="102"/>
      <c r="K155" s="103"/>
    </row>
    <row r="156" spans="2:11" ht="30" customHeight="1">
      <c r="B156" s="3"/>
      <c r="C156" s="95">
        <v>21.25</v>
      </c>
      <c r="D156" s="95" t="s">
        <v>307</v>
      </c>
      <c r="E156" s="116"/>
      <c r="F156" s="116"/>
      <c r="G156" s="92" t="s">
        <v>237</v>
      </c>
      <c r="H156" s="93" t="s">
        <v>100</v>
      </c>
      <c r="I156" s="94">
        <v>44</v>
      </c>
      <c r="J156" s="128">
        <v>146505</v>
      </c>
      <c r="K156" s="109">
        <f>+(I156*J156)</f>
        <v>6446220</v>
      </c>
    </row>
    <row r="157" spans="2:11" ht="30" customHeight="1">
      <c r="B157" s="3"/>
      <c r="C157" s="95">
        <v>12.15</v>
      </c>
      <c r="D157" s="95" t="s">
        <v>308</v>
      </c>
      <c r="E157" s="116"/>
      <c r="F157" s="116"/>
      <c r="G157" s="92" t="s">
        <v>315</v>
      </c>
      <c r="H157" s="93" t="s">
        <v>100</v>
      </c>
      <c r="I157" s="94">
        <v>1</v>
      </c>
      <c r="J157" s="128">
        <v>192425</v>
      </c>
      <c r="K157" s="109">
        <f t="shared" ref="K157:K163" si="16">+(I157*J157)</f>
        <v>192425</v>
      </c>
    </row>
    <row r="158" spans="2:11" ht="30" customHeight="1">
      <c r="B158" s="3"/>
      <c r="C158" s="95" t="s">
        <v>106</v>
      </c>
      <c r="D158" s="95" t="s">
        <v>309</v>
      </c>
      <c r="E158" s="116"/>
      <c r="F158" s="116"/>
      <c r="G158" s="92" t="s">
        <v>316</v>
      </c>
      <c r="H158" s="93" t="s">
        <v>100</v>
      </c>
      <c r="I158" s="94">
        <v>12</v>
      </c>
      <c r="J158" s="128">
        <v>36152.018000000004</v>
      </c>
      <c r="K158" s="109">
        <f t="shared" si="16"/>
        <v>433824.21600000001</v>
      </c>
    </row>
    <row r="159" spans="2:11" ht="30" customHeight="1">
      <c r="B159" s="3"/>
      <c r="C159" s="95" t="s">
        <v>106</v>
      </c>
      <c r="D159" s="95" t="s">
        <v>310</v>
      </c>
      <c r="E159" s="116"/>
      <c r="F159" s="116"/>
      <c r="G159" s="92" t="s">
        <v>317</v>
      </c>
      <c r="H159" s="93" t="s">
        <v>100</v>
      </c>
      <c r="I159" s="94">
        <v>1</v>
      </c>
      <c r="J159" s="128">
        <v>232755.03599999999</v>
      </c>
      <c r="K159" s="109">
        <f t="shared" si="16"/>
        <v>232755.03599999999</v>
      </c>
    </row>
    <row r="160" spans="2:11" ht="30" customHeight="1">
      <c r="B160" s="3"/>
      <c r="C160" s="95" t="s">
        <v>106</v>
      </c>
      <c r="D160" s="95" t="s">
        <v>311</v>
      </c>
      <c r="E160" s="116"/>
      <c r="F160" s="116"/>
      <c r="G160" s="92" t="s">
        <v>318</v>
      </c>
      <c r="H160" s="93" t="s">
        <v>101</v>
      </c>
      <c r="I160" s="94">
        <v>20</v>
      </c>
      <c r="J160" s="128">
        <v>56639.023999999998</v>
      </c>
      <c r="K160" s="109">
        <f t="shared" si="16"/>
        <v>1132780.48</v>
      </c>
    </row>
    <row r="161" spans="2:11" ht="30" customHeight="1">
      <c r="B161" s="3"/>
      <c r="C161" s="95" t="s">
        <v>106</v>
      </c>
      <c r="D161" s="95" t="s">
        <v>312</v>
      </c>
      <c r="E161" s="116"/>
      <c r="F161" s="116"/>
      <c r="G161" s="92" t="s">
        <v>319</v>
      </c>
      <c r="H161" s="93" t="s">
        <v>100</v>
      </c>
      <c r="I161" s="94">
        <v>1</v>
      </c>
      <c r="J161" s="128">
        <v>9083695.1999999993</v>
      </c>
      <c r="K161" s="109">
        <f t="shared" si="16"/>
        <v>9083695.1999999993</v>
      </c>
    </row>
    <row r="162" spans="2:11" ht="30" customHeight="1">
      <c r="B162" s="3"/>
      <c r="C162" s="95" t="s">
        <v>106</v>
      </c>
      <c r="D162" s="95" t="s">
        <v>313</v>
      </c>
      <c r="E162" s="116"/>
      <c r="F162" s="116"/>
      <c r="G162" s="92" t="s">
        <v>320</v>
      </c>
      <c r="H162" s="93" t="s">
        <v>100</v>
      </c>
      <c r="I162" s="94">
        <v>1</v>
      </c>
      <c r="J162" s="128">
        <v>21215301.800000001</v>
      </c>
      <c r="K162" s="109">
        <f t="shared" si="16"/>
        <v>21215301.800000001</v>
      </c>
    </row>
    <row r="163" spans="2:11" ht="30" customHeight="1">
      <c r="B163" s="3"/>
      <c r="C163" s="95" t="s">
        <v>106</v>
      </c>
      <c r="D163" s="95" t="s">
        <v>314</v>
      </c>
      <c r="E163" s="116"/>
      <c r="F163" s="116"/>
      <c r="G163" s="92" t="s">
        <v>321</v>
      </c>
      <c r="H163" s="93" t="s">
        <v>100</v>
      </c>
      <c r="I163" s="94">
        <v>1</v>
      </c>
      <c r="J163" s="128">
        <v>9042620.7200000007</v>
      </c>
      <c r="K163" s="109">
        <f t="shared" si="16"/>
        <v>9042620.7200000007</v>
      </c>
    </row>
    <row r="164" spans="2:11" ht="30" customHeight="1" thickBot="1">
      <c r="B164" s="3"/>
      <c r="C164" s="112" t="s">
        <v>13</v>
      </c>
      <c r="D164" s="130"/>
      <c r="E164" s="130"/>
      <c r="F164" s="130"/>
      <c r="G164" s="134"/>
      <c r="H164" s="132"/>
      <c r="I164" s="107"/>
      <c r="J164" s="133"/>
      <c r="K164" s="115">
        <f>SUM(K156:K163)</f>
        <v>47779622.452</v>
      </c>
    </row>
    <row r="165" spans="2:11" ht="30" customHeight="1" thickBot="1">
      <c r="B165" s="3"/>
      <c r="C165" s="101">
        <v>15</v>
      </c>
      <c r="D165" s="102"/>
      <c r="E165" s="102"/>
      <c r="F165" s="102"/>
      <c r="G165" s="102" t="s">
        <v>322</v>
      </c>
      <c r="H165" s="102"/>
      <c r="I165" s="102"/>
      <c r="J165" s="102"/>
      <c r="K165" s="103"/>
    </row>
    <row r="166" spans="2:11" ht="30" customHeight="1">
      <c r="B166" s="3"/>
      <c r="C166" s="95" t="s">
        <v>330</v>
      </c>
      <c r="D166" s="95" t="s">
        <v>323</v>
      </c>
      <c r="E166" s="116"/>
      <c r="F166" s="116"/>
      <c r="G166" s="92" t="s">
        <v>336</v>
      </c>
      <c r="H166" s="93" t="s">
        <v>101</v>
      </c>
      <c r="I166" s="94">
        <v>20</v>
      </c>
      <c r="J166" s="91">
        <v>223544</v>
      </c>
      <c r="K166" s="109">
        <f>+(I166*J166)</f>
        <v>4470880</v>
      </c>
    </row>
    <row r="167" spans="2:11" ht="30" customHeight="1">
      <c r="B167" s="3"/>
      <c r="C167" s="95" t="s">
        <v>331</v>
      </c>
      <c r="D167" s="95" t="s">
        <v>324</v>
      </c>
      <c r="E167" s="116"/>
      <c r="F167" s="116"/>
      <c r="G167" s="92" t="s">
        <v>337</v>
      </c>
      <c r="H167" s="93" t="s">
        <v>101</v>
      </c>
      <c r="I167" s="94">
        <v>2</v>
      </c>
      <c r="J167" s="91">
        <v>127381</v>
      </c>
      <c r="K167" s="109">
        <f t="shared" ref="K167:K172" si="17">+(I167*J167)</f>
        <v>254762</v>
      </c>
    </row>
    <row r="168" spans="2:11" ht="30" customHeight="1">
      <c r="B168" s="3"/>
      <c r="C168" s="95" t="s">
        <v>332</v>
      </c>
      <c r="D168" s="95" t="s">
        <v>325</v>
      </c>
      <c r="E168" s="116"/>
      <c r="F168" s="116"/>
      <c r="G168" s="92" t="s">
        <v>338</v>
      </c>
      <c r="H168" s="93" t="s">
        <v>101</v>
      </c>
      <c r="I168" s="94">
        <v>8</v>
      </c>
      <c r="J168" s="91">
        <v>66885</v>
      </c>
      <c r="K168" s="109">
        <f t="shared" si="17"/>
        <v>535080</v>
      </c>
    </row>
    <row r="169" spans="2:11" ht="30" customHeight="1">
      <c r="B169" s="3"/>
      <c r="C169" s="95">
        <v>11.6</v>
      </c>
      <c r="D169" s="95" t="s">
        <v>326</v>
      </c>
      <c r="E169" s="116"/>
      <c r="F169" s="116"/>
      <c r="G169" s="92" t="s">
        <v>339</v>
      </c>
      <c r="H169" s="93" t="s">
        <v>100</v>
      </c>
      <c r="I169" s="94">
        <v>1</v>
      </c>
      <c r="J169" s="91">
        <v>1080000</v>
      </c>
      <c r="K169" s="109">
        <f t="shared" si="17"/>
        <v>1080000</v>
      </c>
    </row>
    <row r="170" spans="2:11" ht="30" customHeight="1">
      <c r="B170" s="3"/>
      <c r="C170" s="95" t="s">
        <v>333</v>
      </c>
      <c r="D170" s="95" t="s">
        <v>327</v>
      </c>
      <c r="E170" s="116"/>
      <c r="F170" s="116"/>
      <c r="G170" s="92" t="s">
        <v>340</v>
      </c>
      <c r="H170" s="93" t="s">
        <v>100</v>
      </c>
      <c r="I170" s="94">
        <v>1</v>
      </c>
      <c r="J170" s="91">
        <v>424910</v>
      </c>
      <c r="K170" s="109">
        <f t="shared" si="17"/>
        <v>424910</v>
      </c>
    </row>
    <row r="171" spans="2:11" ht="30" customHeight="1">
      <c r="B171" s="3"/>
      <c r="C171" s="95" t="s">
        <v>334</v>
      </c>
      <c r="D171" s="95" t="s">
        <v>328</v>
      </c>
      <c r="E171" s="116"/>
      <c r="F171" s="116"/>
      <c r="G171" s="92" t="s">
        <v>341</v>
      </c>
      <c r="H171" s="93" t="s">
        <v>100</v>
      </c>
      <c r="I171" s="94">
        <v>1</v>
      </c>
      <c r="J171" s="91">
        <v>3551492</v>
      </c>
      <c r="K171" s="109">
        <f t="shared" si="17"/>
        <v>3551492</v>
      </c>
    </row>
    <row r="172" spans="2:11" ht="30" customHeight="1">
      <c r="B172" s="3"/>
      <c r="C172" s="95" t="s">
        <v>335</v>
      </c>
      <c r="D172" s="95" t="s">
        <v>329</v>
      </c>
      <c r="E172" s="116"/>
      <c r="F172" s="116"/>
      <c r="G172" s="92" t="s">
        <v>342</v>
      </c>
      <c r="H172" s="93" t="s">
        <v>101</v>
      </c>
      <c r="I172" s="94">
        <v>31.23</v>
      </c>
      <c r="J172" s="91">
        <v>8899</v>
      </c>
      <c r="K172" s="109">
        <f t="shared" si="17"/>
        <v>277915.77</v>
      </c>
    </row>
    <row r="173" spans="2:11" ht="30" customHeight="1" thickBot="1">
      <c r="B173" s="3"/>
      <c r="C173" s="112" t="s">
        <v>13</v>
      </c>
      <c r="D173" s="130"/>
      <c r="E173" s="130"/>
      <c r="F173" s="130"/>
      <c r="G173" s="134"/>
      <c r="H173" s="132"/>
      <c r="I173" s="107"/>
      <c r="J173" s="133"/>
      <c r="K173" s="115">
        <f>SUM(K166:K172)</f>
        <v>10595039.77</v>
      </c>
    </row>
    <row r="174" spans="2:11" ht="30" customHeight="1" thickBot="1">
      <c r="B174" s="3"/>
      <c r="C174" s="101">
        <v>16</v>
      </c>
      <c r="D174" s="102"/>
      <c r="E174" s="102"/>
      <c r="F174" s="102"/>
      <c r="G174" s="102" t="s">
        <v>238</v>
      </c>
      <c r="H174" s="102"/>
      <c r="I174" s="102"/>
      <c r="J174" s="102"/>
      <c r="K174" s="103"/>
    </row>
    <row r="175" spans="2:11" ht="30" customHeight="1">
      <c r="B175" s="3"/>
      <c r="C175" s="95" t="s">
        <v>106</v>
      </c>
      <c r="D175" s="95">
        <v>16.010000000000002</v>
      </c>
      <c r="E175" s="116"/>
      <c r="F175" s="116"/>
      <c r="G175" s="92" t="s">
        <v>346</v>
      </c>
      <c r="H175" s="93" t="s">
        <v>275</v>
      </c>
      <c r="I175" s="94">
        <v>1</v>
      </c>
      <c r="J175" s="128">
        <v>21126100.386046514</v>
      </c>
      <c r="K175" s="109">
        <f>+(I175*J175)</f>
        <v>21126100.386046514</v>
      </c>
    </row>
    <row r="176" spans="2:11" ht="30" customHeight="1">
      <c r="B176" s="3"/>
      <c r="C176" s="95" t="s">
        <v>343</v>
      </c>
      <c r="D176" s="95">
        <v>16.02</v>
      </c>
      <c r="E176" s="116"/>
      <c r="F176" s="116"/>
      <c r="G176" s="92" t="s">
        <v>347</v>
      </c>
      <c r="H176" s="93" t="s">
        <v>275</v>
      </c>
      <c r="I176" s="94">
        <v>20</v>
      </c>
      <c r="J176" s="128">
        <v>139237</v>
      </c>
      <c r="K176" s="109">
        <f t="shared" ref="K176:K183" si="18">+(I176*J176)</f>
        <v>2784740</v>
      </c>
    </row>
    <row r="177" spans="2:11" ht="30" customHeight="1">
      <c r="B177" s="3"/>
      <c r="C177" s="95">
        <v>11.19</v>
      </c>
      <c r="D177" s="95">
        <v>16.03</v>
      </c>
      <c r="E177" s="116"/>
      <c r="F177" s="116"/>
      <c r="G177" s="92" t="s">
        <v>348</v>
      </c>
      <c r="H177" s="93" t="s">
        <v>275</v>
      </c>
      <c r="I177" s="94">
        <v>57</v>
      </c>
      <c r="J177" s="128">
        <v>108857</v>
      </c>
      <c r="K177" s="109">
        <f t="shared" si="18"/>
        <v>6204849</v>
      </c>
    </row>
    <row r="178" spans="2:11" ht="30" customHeight="1">
      <c r="B178" s="3"/>
      <c r="C178" s="95">
        <v>11.31</v>
      </c>
      <c r="D178" s="95">
        <v>16.04</v>
      </c>
      <c r="E178" s="116"/>
      <c r="F178" s="116"/>
      <c r="G178" s="92" t="s">
        <v>349</v>
      </c>
      <c r="H178" s="93" t="s">
        <v>101</v>
      </c>
      <c r="I178" s="94">
        <v>58</v>
      </c>
      <c r="J178" s="128">
        <v>38165</v>
      </c>
      <c r="K178" s="109">
        <f t="shared" si="18"/>
        <v>2213570</v>
      </c>
    </row>
    <row r="179" spans="2:11" ht="30" customHeight="1">
      <c r="B179" s="3"/>
      <c r="C179" s="95">
        <v>11.32</v>
      </c>
      <c r="D179" s="95">
        <v>16.05</v>
      </c>
      <c r="E179" s="116"/>
      <c r="F179" s="116"/>
      <c r="G179" s="92" t="s">
        <v>350</v>
      </c>
      <c r="H179" s="93" t="s">
        <v>101</v>
      </c>
      <c r="I179" s="94">
        <v>16</v>
      </c>
      <c r="J179" s="128">
        <v>52152</v>
      </c>
      <c r="K179" s="109">
        <f t="shared" si="18"/>
        <v>834432</v>
      </c>
    </row>
    <row r="180" spans="2:11" ht="30" customHeight="1">
      <c r="B180" s="3"/>
      <c r="C180" s="95">
        <v>11.33</v>
      </c>
      <c r="D180" s="95">
        <v>16.059999999999999</v>
      </c>
      <c r="E180" s="116"/>
      <c r="F180" s="116"/>
      <c r="G180" s="92" t="s">
        <v>351</v>
      </c>
      <c r="H180" s="93" t="s">
        <v>101</v>
      </c>
      <c r="I180" s="94">
        <v>150</v>
      </c>
      <c r="J180" s="128">
        <v>70454</v>
      </c>
      <c r="K180" s="109">
        <f t="shared" si="18"/>
        <v>10568100</v>
      </c>
    </row>
    <row r="181" spans="2:11" ht="30" customHeight="1">
      <c r="B181" s="3"/>
      <c r="C181" s="95">
        <v>11.41</v>
      </c>
      <c r="D181" s="95">
        <v>16.07</v>
      </c>
      <c r="E181" s="116"/>
      <c r="F181" s="116"/>
      <c r="G181" s="92" t="s">
        <v>352</v>
      </c>
      <c r="H181" s="93" t="s">
        <v>101</v>
      </c>
      <c r="I181" s="94">
        <v>55</v>
      </c>
      <c r="J181" s="128">
        <v>27147</v>
      </c>
      <c r="K181" s="109">
        <f t="shared" si="18"/>
        <v>1493085</v>
      </c>
    </row>
    <row r="182" spans="2:11" ht="30" customHeight="1">
      <c r="B182" s="3"/>
      <c r="C182" s="95" t="s">
        <v>344</v>
      </c>
      <c r="D182" s="95">
        <v>16.079999999999998</v>
      </c>
      <c r="E182" s="116"/>
      <c r="F182" s="116"/>
      <c r="G182" s="92" t="s">
        <v>353</v>
      </c>
      <c r="H182" s="93" t="s">
        <v>275</v>
      </c>
      <c r="I182" s="94">
        <v>6</v>
      </c>
      <c r="J182" s="128">
        <v>56952</v>
      </c>
      <c r="K182" s="109">
        <f t="shared" si="18"/>
        <v>341712</v>
      </c>
    </row>
    <row r="183" spans="2:11" ht="30" customHeight="1">
      <c r="B183" s="3"/>
      <c r="C183" s="95" t="s">
        <v>345</v>
      </c>
      <c r="D183" s="95">
        <v>16.09</v>
      </c>
      <c r="E183" s="116"/>
      <c r="F183" s="116"/>
      <c r="G183" s="92" t="s">
        <v>354</v>
      </c>
      <c r="H183" s="93" t="s">
        <v>100</v>
      </c>
      <c r="I183" s="94">
        <v>3</v>
      </c>
      <c r="J183" s="128">
        <v>496525</v>
      </c>
      <c r="K183" s="109">
        <f t="shared" si="18"/>
        <v>1489575</v>
      </c>
    </row>
    <row r="184" spans="2:11" ht="30" customHeight="1" thickBot="1">
      <c r="B184" s="3"/>
      <c r="C184" s="112" t="s">
        <v>13</v>
      </c>
      <c r="D184" s="130"/>
      <c r="E184" s="130"/>
      <c r="F184" s="130"/>
      <c r="G184" s="134"/>
      <c r="H184" s="132"/>
      <c r="I184" s="107"/>
      <c r="J184" s="133"/>
      <c r="K184" s="177">
        <f>SUM(K175:K183)</f>
        <v>47056163.386046514</v>
      </c>
    </row>
    <row r="185" spans="2:11" ht="30" customHeight="1" thickBot="1">
      <c r="B185" s="3"/>
      <c r="C185" s="101">
        <v>17</v>
      </c>
      <c r="D185" s="102"/>
      <c r="E185" s="102"/>
      <c r="F185" s="102"/>
      <c r="G185" s="102" t="s">
        <v>355</v>
      </c>
      <c r="H185" s="102"/>
      <c r="I185" s="102"/>
      <c r="J185" s="102"/>
      <c r="K185" s="103"/>
    </row>
    <row r="186" spans="2:11" ht="30" customHeight="1">
      <c r="B186" s="3"/>
      <c r="C186" s="95">
        <v>11.2</v>
      </c>
      <c r="D186" s="95" t="s">
        <v>356</v>
      </c>
      <c r="E186" s="116"/>
      <c r="F186" s="116"/>
      <c r="G186" s="92" t="s">
        <v>365</v>
      </c>
      <c r="H186" s="93" t="s">
        <v>100</v>
      </c>
      <c r="I186" s="94">
        <v>1</v>
      </c>
      <c r="J186" s="91">
        <v>411083</v>
      </c>
      <c r="K186" s="109">
        <f>+(I186*J186)</f>
        <v>411083</v>
      </c>
    </row>
    <row r="187" spans="2:11" ht="30" customHeight="1">
      <c r="B187" s="3"/>
      <c r="C187" s="95">
        <v>11.16</v>
      </c>
      <c r="D187" s="95" t="s">
        <v>357</v>
      </c>
      <c r="E187" s="116"/>
      <c r="F187" s="116"/>
      <c r="G187" s="92" t="s">
        <v>366</v>
      </c>
      <c r="H187" s="93" t="s">
        <v>100</v>
      </c>
      <c r="I187" s="94">
        <v>31</v>
      </c>
      <c r="J187" s="91">
        <v>104189</v>
      </c>
      <c r="K187" s="109">
        <f t="shared" ref="K187:K198" si="19">+(I187*J187)</f>
        <v>3229859</v>
      </c>
    </row>
    <row r="188" spans="2:11" ht="30" customHeight="1">
      <c r="B188" s="3"/>
      <c r="C188" s="95" t="s">
        <v>106</v>
      </c>
      <c r="D188" s="95" t="s">
        <v>358</v>
      </c>
      <c r="E188" s="116"/>
      <c r="F188" s="116"/>
      <c r="G188" s="92" t="s">
        <v>367</v>
      </c>
      <c r="H188" s="93" t="s">
        <v>100</v>
      </c>
      <c r="I188" s="94">
        <v>25</v>
      </c>
      <c r="J188" s="91">
        <v>604040</v>
      </c>
      <c r="K188" s="109">
        <f t="shared" si="19"/>
        <v>15101000</v>
      </c>
    </row>
    <row r="189" spans="2:11" ht="30" customHeight="1">
      <c r="B189" s="3"/>
      <c r="C189" s="95" t="s">
        <v>106</v>
      </c>
      <c r="D189" s="95" t="s">
        <v>359</v>
      </c>
      <c r="E189" s="116"/>
      <c r="F189" s="116"/>
      <c r="G189" s="92" t="s">
        <v>368</v>
      </c>
      <c r="H189" s="93" t="s">
        <v>100</v>
      </c>
      <c r="I189" s="94">
        <v>25</v>
      </c>
      <c r="J189" s="91">
        <v>297841.58850000001</v>
      </c>
      <c r="K189" s="109">
        <f t="shared" si="19"/>
        <v>7446039.7125000004</v>
      </c>
    </row>
    <row r="190" spans="2:11" ht="30" customHeight="1">
      <c r="B190" s="3"/>
      <c r="C190" s="95" t="s">
        <v>106</v>
      </c>
      <c r="D190" s="95" t="s">
        <v>360</v>
      </c>
      <c r="E190" s="116"/>
      <c r="F190" s="116"/>
      <c r="G190" s="92" t="s">
        <v>369</v>
      </c>
      <c r="H190" s="93" t="s">
        <v>100</v>
      </c>
      <c r="I190" s="94">
        <v>1</v>
      </c>
      <c r="J190" s="91">
        <v>152941.58850000001</v>
      </c>
      <c r="K190" s="109">
        <f t="shared" si="19"/>
        <v>152941.58850000001</v>
      </c>
    </row>
    <row r="191" spans="2:11" ht="30" customHeight="1">
      <c r="B191" s="3"/>
      <c r="C191" s="95">
        <v>11.12</v>
      </c>
      <c r="D191" s="95" t="s">
        <v>361</v>
      </c>
      <c r="E191" s="116"/>
      <c r="F191" s="116"/>
      <c r="G191" s="92" t="s">
        <v>370</v>
      </c>
      <c r="H191" s="93" t="s">
        <v>100</v>
      </c>
      <c r="I191" s="94">
        <v>2</v>
      </c>
      <c r="J191" s="91">
        <v>55820</v>
      </c>
      <c r="K191" s="109">
        <f t="shared" si="19"/>
        <v>111640</v>
      </c>
    </row>
    <row r="192" spans="2:11" ht="30" customHeight="1">
      <c r="B192" s="3"/>
      <c r="C192" s="95" t="s">
        <v>106</v>
      </c>
      <c r="D192" s="95" t="s">
        <v>362</v>
      </c>
      <c r="E192" s="116"/>
      <c r="F192" s="116"/>
      <c r="G192" s="92" t="s">
        <v>371</v>
      </c>
      <c r="H192" s="93" t="s">
        <v>100</v>
      </c>
      <c r="I192" s="94">
        <v>6</v>
      </c>
      <c r="J192" s="91">
        <v>943340</v>
      </c>
      <c r="K192" s="109">
        <f t="shared" si="19"/>
        <v>5660040</v>
      </c>
    </row>
    <row r="193" spans="2:11" ht="30" customHeight="1">
      <c r="B193" s="3"/>
      <c r="C193" s="95">
        <v>11.27</v>
      </c>
      <c r="D193" s="95" t="s">
        <v>363</v>
      </c>
      <c r="E193" s="116"/>
      <c r="F193" s="116"/>
      <c r="G193" s="92" t="s">
        <v>372</v>
      </c>
      <c r="H193" s="93" t="s">
        <v>373</v>
      </c>
      <c r="I193" s="94">
        <v>52</v>
      </c>
      <c r="J193" s="91">
        <v>13218</v>
      </c>
      <c r="K193" s="109">
        <f t="shared" si="19"/>
        <v>687336</v>
      </c>
    </row>
    <row r="194" spans="2:11" ht="30" customHeight="1">
      <c r="B194" s="3"/>
      <c r="C194" s="95">
        <v>10.1</v>
      </c>
      <c r="D194" s="95" t="s">
        <v>364</v>
      </c>
      <c r="E194" s="116"/>
      <c r="F194" s="116"/>
      <c r="G194" s="92" t="s">
        <v>374</v>
      </c>
      <c r="H194" s="93" t="s">
        <v>100</v>
      </c>
      <c r="I194" s="94">
        <v>1</v>
      </c>
      <c r="J194" s="91">
        <v>112855</v>
      </c>
      <c r="K194" s="109">
        <f t="shared" si="19"/>
        <v>112855</v>
      </c>
    </row>
    <row r="195" spans="2:11" ht="30" customHeight="1">
      <c r="B195" s="3"/>
      <c r="C195" s="95">
        <v>11.18</v>
      </c>
      <c r="D195" s="95" t="s">
        <v>364</v>
      </c>
      <c r="E195" s="116"/>
      <c r="F195" s="116"/>
      <c r="G195" s="92" t="s">
        <v>375</v>
      </c>
      <c r="H195" s="93" t="s">
        <v>100</v>
      </c>
      <c r="I195" s="94">
        <v>31</v>
      </c>
      <c r="J195" s="91">
        <v>137993</v>
      </c>
      <c r="K195" s="109">
        <f t="shared" si="19"/>
        <v>4277783</v>
      </c>
    </row>
    <row r="196" spans="2:11" ht="30" customHeight="1">
      <c r="B196" s="3"/>
      <c r="C196" s="95">
        <v>11.26</v>
      </c>
      <c r="D196" s="95" t="s">
        <v>363</v>
      </c>
      <c r="E196" s="116"/>
      <c r="F196" s="116"/>
      <c r="G196" s="92" t="s">
        <v>376</v>
      </c>
      <c r="H196" s="93" t="s">
        <v>373</v>
      </c>
      <c r="I196" s="94">
        <v>111</v>
      </c>
      <c r="J196" s="91">
        <v>21562</v>
      </c>
      <c r="K196" s="109">
        <f t="shared" si="19"/>
        <v>2393382</v>
      </c>
    </row>
    <row r="197" spans="2:11" ht="30" customHeight="1">
      <c r="B197" s="3"/>
      <c r="C197" s="95">
        <v>11.25</v>
      </c>
      <c r="D197" s="95" t="s">
        <v>363</v>
      </c>
      <c r="E197" s="116"/>
      <c r="F197" s="116"/>
      <c r="G197" s="92" t="s">
        <v>377</v>
      </c>
      <c r="H197" s="93" t="s">
        <v>373</v>
      </c>
      <c r="I197" s="94">
        <v>102</v>
      </c>
      <c r="J197" s="91">
        <v>33952</v>
      </c>
      <c r="K197" s="109">
        <f t="shared" si="19"/>
        <v>3463104</v>
      </c>
    </row>
    <row r="198" spans="2:11" ht="30" customHeight="1">
      <c r="B198" s="3"/>
      <c r="C198" s="95">
        <v>11.29</v>
      </c>
      <c r="D198" s="95" t="s">
        <v>363</v>
      </c>
      <c r="E198" s="116"/>
      <c r="F198" s="116"/>
      <c r="G198" s="92" t="s">
        <v>292</v>
      </c>
      <c r="H198" s="93" t="s">
        <v>373</v>
      </c>
      <c r="I198" s="94">
        <v>15</v>
      </c>
      <c r="J198" s="91">
        <v>47668</v>
      </c>
      <c r="K198" s="109">
        <f t="shared" si="19"/>
        <v>715020</v>
      </c>
    </row>
    <row r="199" spans="2:11" ht="30" customHeight="1" thickBot="1">
      <c r="B199" s="3"/>
      <c r="C199" s="112" t="s">
        <v>13</v>
      </c>
      <c r="D199" s="130"/>
      <c r="E199" s="130"/>
      <c r="F199" s="130"/>
      <c r="G199" s="134"/>
      <c r="H199" s="132"/>
      <c r="I199" s="107"/>
      <c r="J199" s="133"/>
      <c r="K199" s="177">
        <f>SUM(K186:K198)</f>
        <v>43762083.300999999</v>
      </c>
    </row>
    <row r="200" spans="2:11" ht="30" customHeight="1" thickBot="1">
      <c r="B200" s="3"/>
      <c r="C200" s="101">
        <v>18</v>
      </c>
      <c r="D200" s="102"/>
      <c r="E200" s="102"/>
      <c r="F200" s="102"/>
      <c r="G200" s="102" t="s">
        <v>378</v>
      </c>
      <c r="H200" s="102"/>
      <c r="I200" s="102"/>
      <c r="J200" s="102"/>
      <c r="K200" s="103"/>
    </row>
    <row r="201" spans="2:11" ht="30" customHeight="1">
      <c r="B201" s="3"/>
      <c r="C201" s="95" t="s">
        <v>106</v>
      </c>
      <c r="D201" s="95" t="s">
        <v>379</v>
      </c>
      <c r="E201" s="116"/>
      <c r="F201" s="116"/>
      <c r="G201" s="187" t="s">
        <v>384</v>
      </c>
      <c r="H201" s="188" t="s">
        <v>100</v>
      </c>
      <c r="I201" s="189">
        <v>31</v>
      </c>
      <c r="J201" s="91">
        <v>1306340</v>
      </c>
      <c r="K201" s="109">
        <f>+(I201*J201)</f>
        <v>40496540</v>
      </c>
    </row>
    <row r="202" spans="2:11" ht="30" customHeight="1">
      <c r="B202" s="3"/>
      <c r="C202" s="95" t="s">
        <v>106</v>
      </c>
      <c r="D202" s="95" t="s">
        <v>380</v>
      </c>
      <c r="E202" s="116"/>
      <c r="F202" s="116"/>
      <c r="G202" s="187" t="s">
        <v>367</v>
      </c>
      <c r="H202" s="188" t="s">
        <v>100</v>
      </c>
      <c r="I202" s="189">
        <v>25</v>
      </c>
      <c r="J202" s="91">
        <v>604040</v>
      </c>
      <c r="K202" s="109">
        <f t="shared" ref="K202" si="20">+(I202*J202)</f>
        <v>15101000</v>
      </c>
    </row>
    <row r="203" spans="2:11" ht="30" customHeight="1">
      <c r="B203" s="3"/>
      <c r="C203" s="95">
        <v>17.7</v>
      </c>
      <c r="D203" s="95" t="s">
        <v>381</v>
      </c>
      <c r="E203" s="116"/>
      <c r="F203" s="116"/>
      <c r="G203" s="187" t="s">
        <v>385</v>
      </c>
      <c r="H203" s="188" t="s">
        <v>100</v>
      </c>
      <c r="I203" s="189">
        <v>6</v>
      </c>
      <c r="J203" s="91">
        <v>559500</v>
      </c>
      <c r="K203" s="109">
        <f>+(I203*J203)</f>
        <v>3357000</v>
      </c>
    </row>
    <row r="204" spans="2:11" ht="30" customHeight="1">
      <c r="B204" s="3"/>
      <c r="C204" s="95" t="s">
        <v>382</v>
      </c>
      <c r="D204" s="95" t="s">
        <v>383</v>
      </c>
      <c r="E204" s="116"/>
      <c r="F204" s="116"/>
      <c r="G204" s="187" t="s">
        <v>386</v>
      </c>
      <c r="H204" s="188" t="s">
        <v>100</v>
      </c>
      <c r="I204" s="189">
        <v>2</v>
      </c>
      <c r="J204" s="91">
        <v>515330</v>
      </c>
      <c r="K204" s="109">
        <f t="shared" ref="K204" si="21">+(I204*J204)</f>
        <v>1030660</v>
      </c>
    </row>
    <row r="205" spans="2:11" ht="30" customHeight="1" thickBot="1">
      <c r="B205" s="3"/>
      <c r="C205" s="112" t="s">
        <v>13</v>
      </c>
      <c r="D205" s="130"/>
      <c r="E205" s="130"/>
      <c r="F205" s="130"/>
      <c r="G205" s="134"/>
      <c r="H205" s="132"/>
      <c r="I205" s="107"/>
      <c r="J205" s="133"/>
      <c r="K205" s="115">
        <f>SUM(K201:K204)</f>
        <v>59985200</v>
      </c>
    </row>
    <row r="206" spans="2:11" ht="30" customHeight="1" thickBot="1">
      <c r="B206" s="3"/>
      <c r="C206" s="101">
        <v>19</v>
      </c>
      <c r="D206" s="102"/>
      <c r="E206" s="102"/>
      <c r="F206" s="102"/>
      <c r="G206" s="102" t="s">
        <v>378</v>
      </c>
      <c r="H206" s="102"/>
      <c r="I206" s="102"/>
      <c r="J206" s="102"/>
      <c r="K206" s="103"/>
    </row>
    <row r="207" spans="2:11" ht="30" customHeight="1">
      <c r="B207" s="3"/>
      <c r="C207" s="95" t="s">
        <v>106</v>
      </c>
      <c r="D207" s="95" t="s">
        <v>387</v>
      </c>
      <c r="E207" s="116"/>
      <c r="F207" s="116"/>
      <c r="G207" s="187" t="s">
        <v>388</v>
      </c>
      <c r="H207" s="188" t="s">
        <v>100</v>
      </c>
      <c r="I207" s="189">
        <v>1</v>
      </c>
      <c r="J207" s="91">
        <v>105956352</v>
      </c>
      <c r="K207" s="109">
        <f>+(I207*J207)</f>
        <v>105956352</v>
      </c>
    </row>
    <row r="208" spans="2:11" ht="30" customHeight="1" thickBot="1">
      <c r="B208" s="3"/>
      <c r="C208" s="112" t="s">
        <v>13</v>
      </c>
      <c r="D208" s="130"/>
      <c r="E208" s="130"/>
      <c r="F208" s="130"/>
      <c r="G208" s="134"/>
      <c r="H208" s="132"/>
      <c r="I208" s="107"/>
      <c r="J208" s="133"/>
      <c r="K208" s="115">
        <f>SUM(K207:K207)</f>
        <v>105956352</v>
      </c>
    </row>
    <row r="209" spans="2:18" s="135" customFormat="1" ht="30" customHeight="1" thickBot="1">
      <c r="B209" s="136"/>
      <c r="C209" s="209" t="s">
        <v>14</v>
      </c>
      <c r="D209" s="210"/>
      <c r="E209" s="210"/>
      <c r="F209" s="210"/>
      <c r="G209" s="210"/>
      <c r="H209" s="210"/>
      <c r="I209" s="210"/>
      <c r="J209" s="211"/>
      <c r="K209" s="137">
        <f>+K30+K50+K57+K73+K88+K100+K108+K113+K128+K136+K144+K147+K154+K164+K173+K184+K199+K205+K208</f>
        <v>3959870123.4247689</v>
      </c>
    </row>
    <row r="210" spans="2:18" s="135" customFormat="1" ht="14.4" thickBot="1">
      <c r="B210" s="136"/>
      <c r="C210" s="138"/>
      <c r="D210" s="138"/>
      <c r="E210" s="138"/>
      <c r="F210" s="138"/>
      <c r="G210" s="191"/>
      <c r="H210" s="138"/>
      <c r="I210" s="138"/>
      <c r="J210" s="192"/>
      <c r="K210" s="190"/>
    </row>
    <row r="211" spans="2:18" s="135" customFormat="1" ht="30" customHeight="1">
      <c r="B211" s="136"/>
      <c r="C211" s="139"/>
      <c r="D211" s="140"/>
      <c r="E211" s="139"/>
      <c r="F211" s="139"/>
      <c r="G211" s="242" t="s">
        <v>389</v>
      </c>
      <c r="H211" s="243"/>
      <c r="I211" s="244"/>
      <c r="J211" s="197">
        <v>0.33</v>
      </c>
      <c r="K211" s="141">
        <f>+J211*K209</f>
        <v>1306757140.7301738</v>
      </c>
    </row>
    <row r="212" spans="2:18" s="135" customFormat="1" ht="30" customHeight="1">
      <c r="B212" s="136"/>
      <c r="C212" s="139"/>
      <c r="D212" s="140"/>
      <c r="E212" s="139"/>
      <c r="F212" s="139"/>
      <c r="G212" s="142" t="s">
        <v>390</v>
      </c>
      <c r="H212" s="143"/>
      <c r="I212" s="144"/>
      <c r="J212" s="145"/>
      <c r="K212" s="152">
        <f>+K211</f>
        <v>1306757140.7301738</v>
      </c>
      <c r="N212" s="241"/>
      <c r="O212" s="241"/>
      <c r="P212" s="241"/>
      <c r="Q212" s="203"/>
      <c r="R212" s="195"/>
    </row>
    <row r="213" spans="2:18" s="135" customFormat="1" ht="30" customHeight="1">
      <c r="B213" s="136"/>
      <c r="C213" s="139"/>
      <c r="D213" s="147"/>
      <c r="E213" s="147"/>
      <c r="F213" s="147"/>
      <c r="G213" s="142" t="s">
        <v>391</v>
      </c>
      <c r="H213" s="148"/>
      <c r="I213" s="149"/>
      <c r="J213" s="150">
        <v>3600000</v>
      </c>
      <c r="K213" s="146">
        <f>+J213</f>
        <v>3600000</v>
      </c>
      <c r="N213" s="240"/>
      <c r="O213" s="240"/>
      <c r="P213" s="240"/>
      <c r="Q213" s="194"/>
      <c r="R213" s="202"/>
    </row>
    <row r="214" spans="2:18" s="135" customFormat="1" ht="30" customHeight="1">
      <c r="B214" s="136"/>
      <c r="C214" s="139"/>
      <c r="D214" s="147"/>
      <c r="E214" s="147"/>
      <c r="F214" s="147"/>
      <c r="G214" s="151" t="s">
        <v>392</v>
      </c>
      <c r="H214" s="148"/>
      <c r="I214" s="149"/>
      <c r="J214" s="150">
        <v>2500000</v>
      </c>
      <c r="K214" s="146">
        <f>+J214</f>
        <v>2500000</v>
      </c>
      <c r="N214" s="193"/>
      <c r="O214" s="201"/>
      <c r="P214" s="200"/>
      <c r="Q214" s="199"/>
      <c r="R214" s="198"/>
    </row>
    <row r="215" spans="2:18" s="135" customFormat="1" ht="30" customHeight="1">
      <c r="B215" s="136"/>
      <c r="C215" s="139"/>
      <c r="D215" s="140"/>
      <c r="E215" s="139"/>
      <c r="F215" s="139"/>
      <c r="G215" s="153" t="s">
        <v>393</v>
      </c>
      <c r="H215" s="154"/>
      <c r="I215" s="155"/>
      <c r="J215" s="196"/>
      <c r="K215" s="146">
        <f>+K209+K212+K213+K214</f>
        <v>5272727264.1549425</v>
      </c>
    </row>
    <row r="216" spans="2:18" s="135" customFormat="1" ht="30" customHeight="1">
      <c r="B216" s="136"/>
      <c r="C216" s="139"/>
      <c r="D216" s="140"/>
      <c r="E216" s="139"/>
      <c r="F216" s="139"/>
      <c r="G216" s="156" t="s">
        <v>394</v>
      </c>
      <c r="H216" s="148"/>
      <c r="I216" s="149"/>
      <c r="J216" s="196">
        <v>0.1</v>
      </c>
      <c r="K216" s="146"/>
    </row>
    <row r="217" spans="2:18" s="135" customFormat="1" ht="30" customHeight="1" thickBot="1">
      <c r="B217" s="136"/>
      <c r="C217" s="139"/>
      <c r="D217" s="140"/>
      <c r="E217" s="139"/>
      <c r="F217" s="158"/>
      <c r="G217" s="159" t="s">
        <v>395</v>
      </c>
      <c r="H217" s="148"/>
      <c r="I217" s="149"/>
      <c r="J217" s="157"/>
      <c r="K217" s="152">
        <v>9.43</v>
      </c>
    </row>
    <row r="218" spans="2:18" s="135" customFormat="1" ht="30" customHeight="1" thickBot="1">
      <c r="B218" s="136"/>
      <c r="C218" s="139"/>
      <c r="D218" s="140"/>
      <c r="E218" s="139"/>
      <c r="F218" s="139"/>
      <c r="G218" s="160" t="s">
        <v>15</v>
      </c>
      <c r="H218" s="161"/>
      <c r="I218" s="162"/>
      <c r="J218" s="163"/>
      <c r="K218" s="137">
        <f>+ROUND(K215+K216+K217,0)</f>
        <v>5272727274</v>
      </c>
    </row>
    <row r="219" spans="2:18" s="135" customFormat="1" ht="14.4" thickBot="1">
      <c r="B219" s="136"/>
      <c r="C219" s="139"/>
      <c r="D219" s="140"/>
      <c r="E219" s="140"/>
      <c r="F219" s="140"/>
      <c r="G219" s="139"/>
      <c r="H219" s="139"/>
      <c r="I219" s="164"/>
      <c r="J219" s="165"/>
      <c r="K219" s="166"/>
    </row>
    <row r="220" spans="2:18" s="135" customFormat="1">
      <c r="B220" s="136"/>
      <c r="C220" s="167" t="s">
        <v>16</v>
      </c>
      <c r="D220" s="168"/>
      <c r="E220" s="169"/>
      <c r="F220" s="223"/>
      <c r="G220" s="223"/>
      <c r="H220" s="223"/>
      <c r="I220" s="223"/>
      <c r="J220" s="223"/>
      <c r="K220" s="224"/>
    </row>
    <row r="221" spans="2:18" s="135" customFormat="1" ht="46.5" customHeight="1">
      <c r="B221" s="136"/>
      <c r="C221" s="204" t="s">
        <v>133</v>
      </c>
      <c r="D221" s="205"/>
      <c r="E221" s="205"/>
      <c r="F221" s="205"/>
      <c r="G221" s="205"/>
      <c r="H221" s="225" t="s">
        <v>6</v>
      </c>
      <c r="I221" s="225"/>
      <c r="J221" s="225"/>
      <c r="K221" s="170" t="s">
        <v>17</v>
      </c>
    </row>
    <row r="222" spans="2:18" s="135" customFormat="1" ht="32.25" customHeight="1">
      <c r="B222" s="136"/>
      <c r="C222" s="204" t="s">
        <v>134</v>
      </c>
      <c r="D222" s="205"/>
      <c r="E222" s="205"/>
      <c r="F222" s="205"/>
      <c r="G222" s="205"/>
      <c r="H222" s="222" t="s">
        <v>18</v>
      </c>
      <c r="I222" s="222"/>
      <c r="J222" s="171" t="s">
        <v>19</v>
      </c>
      <c r="K222" s="172">
        <v>0.25</v>
      </c>
    </row>
    <row r="223" spans="2:18" s="135" customFormat="1" ht="30" customHeight="1">
      <c r="B223" s="136"/>
      <c r="C223" s="216" t="s">
        <v>135</v>
      </c>
      <c r="D223" s="213"/>
      <c r="E223" s="213"/>
      <c r="F223" s="213"/>
      <c r="G223" s="213"/>
      <c r="H223" s="217" t="s">
        <v>20</v>
      </c>
      <c r="I223" s="218"/>
      <c r="J223" s="171" t="s">
        <v>21</v>
      </c>
      <c r="K223" s="172">
        <v>0.03</v>
      </c>
    </row>
    <row r="224" spans="2:18" s="135" customFormat="1" ht="30.75" customHeight="1">
      <c r="B224" s="136"/>
      <c r="C224" s="219" t="s">
        <v>136</v>
      </c>
      <c r="D224" s="220"/>
      <c r="E224" s="220"/>
      <c r="F224" s="220"/>
      <c r="G224" s="220"/>
      <c r="H224" s="221" t="s">
        <v>22</v>
      </c>
      <c r="I224" s="222"/>
      <c r="J224" s="171" t="s">
        <v>23</v>
      </c>
      <c r="K224" s="172">
        <v>0.05</v>
      </c>
    </row>
    <row r="225" spans="2:11" ht="39" customHeight="1">
      <c r="B225" s="3"/>
      <c r="C225" s="216" t="s">
        <v>137</v>
      </c>
      <c r="D225" s="213"/>
      <c r="E225" s="213"/>
      <c r="F225" s="213"/>
      <c r="G225" s="213"/>
      <c r="H225" s="222" t="s">
        <v>24</v>
      </c>
      <c r="I225" s="222"/>
      <c r="J225" s="171" t="s">
        <v>25</v>
      </c>
      <c r="K225" s="172">
        <v>0.33</v>
      </c>
    </row>
    <row r="226" spans="2:11" ht="47.25" customHeight="1">
      <c r="B226" s="3"/>
      <c r="C226" s="212" t="s">
        <v>138</v>
      </c>
      <c r="D226" s="213"/>
      <c r="E226" s="213"/>
      <c r="F226" s="213"/>
      <c r="G226" s="213"/>
      <c r="H226" s="214"/>
      <c r="I226" s="214"/>
      <c r="J226" s="214"/>
      <c r="K226" s="215"/>
    </row>
    <row r="227" spans="2:11" ht="14.4" thickBot="1">
      <c r="B227" s="173"/>
      <c r="C227" s="174"/>
      <c r="D227" s="174"/>
      <c r="E227" s="175"/>
      <c r="F227" s="174"/>
      <c r="G227" s="176"/>
      <c r="H227" s="174"/>
      <c r="I227" s="174"/>
      <c r="J227" s="174"/>
      <c r="K227" s="174"/>
    </row>
    <row r="228" spans="2:11" ht="14.4" thickTop="1"/>
  </sheetData>
  <mergeCells count="29">
    <mergeCell ref="N213:P213"/>
    <mergeCell ref="N212:P212"/>
    <mergeCell ref="C4:K4"/>
    <mergeCell ref="G211:I211"/>
    <mergeCell ref="I8:I9"/>
    <mergeCell ref="C3:K3"/>
    <mergeCell ref="J8:J9"/>
    <mergeCell ref="K8:K9"/>
    <mergeCell ref="C8:C9"/>
    <mergeCell ref="D8:D9"/>
    <mergeCell ref="G8:G9"/>
    <mergeCell ref="H8:H9"/>
    <mergeCell ref="E8:F8"/>
    <mergeCell ref="C5:K6"/>
    <mergeCell ref="C222:G222"/>
    <mergeCell ref="C7:K7"/>
    <mergeCell ref="C209:J209"/>
    <mergeCell ref="C226:G226"/>
    <mergeCell ref="H226:K226"/>
    <mergeCell ref="C223:G223"/>
    <mergeCell ref="H223:I223"/>
    <mergeCell ref="C224:G224"/>
    <mergeCell ref="H224:I224"/>
    <mergeCell ref="C225:G225"/>
    <mergeCell ref="H225:I225"/>
    <mergeCell ref="F220:K220"/>
    <mergeCell ref="C221:G221"/>
    <mergeCell ref="H221:J221"/>
    <mergeCell ref="H222:I222"/>
  </mergeCells>
  <phoneticPr fontId="7" type="noConversion"/>
  <pageMargins left="0.11811023622047245" right="0.11811023622047245" top="0.15748031496062992" bottom="0.15748031496062992" header="0.31496062992125984" footer="0.31496062992125984"/>
  <pageSetup scale="3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86"/>
  <sheetViews>
    <sheetView showGridLines="0" topLeftCell="A16" zoomScale="70" zoomScaleNormal="70" workbookViewId="0">
      <selection activeCell="B9" sqref="B9"/>
    </sheetView>
  </sheetViews>
  <sheetFormatPr baseColWidth="10" defaultColWidth="11.44140625" defaultRowHeight="13.8"/>
  <cols>
    <col min="1" max="1" width="3.109375" style="4" customWidth="1"/>
    <col min="2" max="2" width="12.5546875" style="4" customWidth="1"/>
    <col min="3" max="10" width="11.44140625" style="4"/>
    <col min="11" max="11" width="12.88671875" style="4" customWidth="1"/>
    <col min="12" max="13" width="11.44140625" style="4"/>
    <col min="14" max="14" width="13" style="4" customWidth="1"/>
    <col min="15" max="16384" width="11.44140625" style="4"/>
  </cols>
  <sheetData>
    <row r="1" spans="2:14" ht="14.4" thickBot="1"/>
    <row r="2" spans="2:14">
      <c r="B2" s="283"/>
      <c r="C2" s="285"/>
      <c r="D2" s="286"/>
      <c r="E2" s="286"/>
      <c r="F2" s="286"/>
      <c r="G2" s="286"/>
      <c r="H2" s="286"/>
      <c r="I2" s="286"/>
      <c r="J2" s="287"/>
      <c r="K2" s="297"/>
      <c r="L2" s="298"/>
      <c r="M2" s="298"/>
      <c r="N2" s="299"/>
    </row>
    <row r="3" spans="2:14">
      <c r="B3" s="284"/>
      <c r="C3" s="247" t="s">
        <v>26</v>
      </c>
      <c r="D3" s="248"/>
      <c r="E3" s="248"/>
      <c r="F3" s="248"/>
      <c r="G3" s="248"/>
      <c r="H3" s="248"/>
      <c r="I3" s="248"/>
      <c r="J3" s="249"/>
      <c r="K3" s="300"/>
      <c r="L3" s="301"/>
      <c r="M3" s="301"/>
      <c r="N3" s="302"/>
    </row>
    <row r="4" spans="2:14">
      <c r="B4" s="284"/>
      <c r="C4" s="288"/>
      <c r="D4" s="289"/>
      <c r="E4" s="289"/>
      <c r="F4" s="289"/>
      <c r="G4" s="289"/>
      <c r="H4" s="289"/>
      <c r="I4" s="289"/>
      <c r="J4" s="290"/>
      <c r="K4" s="245" t="s">
        <v>27</v>
      </c>
      <c r="L4" s="303"/>
      <c r="M4" s="304"/>
      <c r="N4" s="305"/>
    </row>
    <row r="5" spans="2:14">
      <c r="B5" s="284"/>
      <c r="C5" s="247" t="s">
        <v>28</v>
      </c>
      <c r="D5" s="248"/>
      <c r="E5" s="248"/>
      <c r="F5" s="248"/>
      <c r="G5" s="248"/>
      <c r="H5" s="248"/>
      <c r="I5" s="248"/>
      <c r="J5" s="249"/>
      <c r="K5" s="291"/>
      <c r="L5" s="306"/>
      <c r="M5" s="307"/>
      <c r="N5" s="308"/>
    </row>
    <row r="6" spans="2:14" ht="12.75" customHeight="1">
      <c r="B6" s="284"/>
      <c r="C6" s="250"/>
      <c r="D6" s="251"/>
      <c r="E6" s="251"/>
      <c r="F6" s="251"/>
      <c r="G6" s="251"/>
      <c r="H6" s="251"/>
      <c r="I6" s="251"/>
      <c r="J6" s="252"/>
      <c r="K6" s="245" t="s">
        <v>29</v>
      </c>
      <c r="L6" s="245">
        <v>1</v>
      </c>
      <c r="M6" s="245" t="s">
        <v>30</v>
      </c>
      <c r="N6" s="295">
        <v>1</v>
      </c>
    </row>
    <row r="7" spans="2:14">
      <c r="B7" s="284"/>
      <c r="C7" s="250"/>
      <c r="D7" s="251"/>
      <c r="E7" s="251"/>
      <c r="F7" s="251"/>
      <c r="G7" s="251"/>
      <c r="H7" s="251"/>
      <c r="I7" s="251"/>
      <c r="J7" s="252"/>
      <c r="K7" s="246"/>
      <c r="L7" s="246"/>
      <c r="M7" s="246"/>
      <c r="N7" s="296"/>
    </row>
    <row r="8" spans="2:14">
      <c r="B8" s="284"/>
      <c r="C8" s="247" t="s">
        <v>31</v>
      </c>
      <c r="D8" s="248"/>
      <c r="E8" s="248"/>
      <c r="F8" s="248"/>
      <c r="G8" s="248"/>
      <c r="H8" s="248"/>
      <c r="I8" s="248"/>
      <c r="J8" s="249"/>
      <c r="K8" s="246"/>
      <c r="L8" s="246"/>
      <c r="M8" s="246"/>
      <c r="N8" s="296"/>
    </row>
    <row r="9" spans="2:14" ht="14.4" thickBot="1">
      <c r="B9" s="84"/>
      <c r="C9" s="83"/>
      <c r="D9" s="83"/>
      <c r="E9" s="83"/>
      <c r="F9" s="83"/>
      <c r="G9" s="83"/>
      <c r="H9" s="83"/>
      <c r="I9" s="83"/>
      <c r="J9" s="83"/>
      <c r="K9" s="83"/>
      <c r="L9" s="82"/>
      <c r="M9" s="82"/>
      <c r="N9" s="81"/>
    </row>
    <row r="10" spans="2:14">
      <c r="B10" s="80"/>
      <c r="C10" s="79"/>
      <c r="D10" s="79"/>
      <c r="E10" s="79"/>
      <c r="F10" s="79"/>
      <c r="G10" s="79"/>
      <c r="H10" s="79"/>
      <c r="I10" s="79"/>
      <c r="J10" s="79"/>
      <c r="K10" s="78" t="s">
        <v>32</v>
      </c>
      <c r="L10" s="77" t="s">
        <v>33</v>
      </c>
      <c r="M10" s="77" t="s">
        <v>34</v>
      </c>
      <c r="N10" s="76" t="s">
        <v>35</v>
      </c>
    </row>
    <row r="11" spans="2:14">
      <c r="B11" s="16"/>
      <c r="C11" s="89"/>
      <c r="D11" s="89"/>
      <c r="E11" s="89"/>
      <c r="F11" s="89"/>
      <c r="G11" s="89"/>
      <c r="H11" s="89"/>
      <c r="I11" s="89"/>
      <c r="J11" s="89"/>
      <c r="K11" s="73"/>
      <c r="L11" s="75"/>
      <c r="M11" s="75"/>
      <c r="N11" s="74"/>
    </row>
    <row r="12" spans="2:14" ht="18" customHeight="1">
      <c r="B12" s="338" t="s">
        <v>36</v>
      </c>
      <c r="C12" s="339"/>
      <c r="D12" s="339"/>
      <c r="E12" s="339"/>
      <c r="F12" s="89"/>
      <c r="G12" s="89"/>
      <c r="H12" s="89" t="s">
        <v>37</v>
      </c>
      <c r="J12" s="89"/>
      <c r="K12" s="73"/>
      <c r="N12" s="72"/>
    </row>
    <row r="13" spans="2:14">
      <c r="B13" s="71"/>
      <c r="C13" s="70"/>
      <c r="D13" s="70"/>
      <c r="E13" s="70"/>
      <c r="F13" s="70"/>
      <c r="G13" s="70"/>
      <c r="H13" s="70"/>
      <c r="I13" s="70"/>
      <c r="J13" s="70"/>
      <c r="K13" s="70"/>
      <c r="L13" s="70"/>
      <c r="M13" s="70"/>
      <c r="N13" s="69"/>
    </row>
    <row r="14" spans="2:14" ht="14.4" thickBot="1">
      <c r="B14" s="68"/>
      <c r="C14" s="67"/>
      <c r="D14" s="67"/>
      <c r="E14" s="67"/>
      <c r="F14" s="67"/>
      <c r="G14" s="67"/>
      <c r="H14" s="67"/>
      <c r="I14" s="67"/>
      <c r="J14" s="67"/>
      <c r="K14" s="67"/>
      <c r="L14" s="67"/>
      <c r="M14" s="67"/>
      <c r="N14" s="66"/>
    </row>
    <row r="15" spans="2:14" ht="14.4" thickBot="1">
      <c r="B15" s="26"/>
      <c r="C15" s="25"/>
      <c r="D15" s="25"/>
      <c r="E15" s="25"/>
      <c r="F15" s="25"/>
      <c r="G15" s="25"/>
      <c r="J15" s="25"/>
      <c r="K15" s="25"/>
      <c r="L15" s="25"/>
      <c r="M15" s="25"/>
      <c r="N15" s="24"/>
    </row>
    <row r="16" spans="2:14">
      <c r="B16" s="260" t="s">
        <v>38</v>
      </c>
      <c r="C16" s="261"/>
      <c r="D16" s="261"/>
      <c r="E16" s="261"/>
      <c r="F16" s="261"/>
      <c r="G16" s="261"/>
      <c r="H16" s="261"/>
      <c r="I16" s="261"/>
      <c r="J16" s="261"/>
      <c r="K16" s="261"/>
      <c r="L16" s="261"/>
      <c r="M16" s="261"/>
      <c r="N16" s="262"/>
    </row>
    <row r="17" spans="2:14" ht="14.4" thickBot="1">
      <c r="B17" s="13"/>
      <c r="N17" s="11"/>
    </row>
    <row r="18" spans="2:14">
      <c r="B18" s="65" t="s">
        <v>39</v>
      </c>
      <c r="C18" s="292" t="s">
        <v>40</v>
      </c>
      <c r="D18" s="293"/>
      <c r="E18" s="293"/>
      <c r="F18" s="293"/>
      <c r="G18" s="293"/>
      <c r="H18" s="293"/>
      <c r="I18" s="293"/>
      <c r="J18" s="293"/>
      <c r="K18" s="294"/>
      <c r="L18" s="258" t="s">
        <v>41</v>
      </c>
      <c r="M18" s="259"/>
      <c r="N18" s="65" t="s">
        <v>8</v>
      </c>
    </row>
    <row r="19" spans="2:14" ht="14.4" thickBot="1">
      <c r="B19" s="64"/>
      <c r="C19" s="313"/>
      <c r="D19" s="319"/>
      <c r="E19" s="319"/>
      <c r="F19" s="319"/>
      <c r="G19" s="319"/>
      <c r="H19" s="319"/>
      <c r="I19" s="319"/>
      <c r="J19" s="319"/>
      <c r="K19" s="314"/>
      <c r="L19" s="313"/>
      <c r="M19" s="314"/>
      <c r="N19" s="63"/>
    </row>
    <row r="20" spans="2:14">
      <c r="B20" s="274" t="s">
        <v>42</v>
      </c>
      <c r="C20" s="275"/>
      <c r="D20" s="275"/>
      <c r="E20" s="275"/>
      <c r="F20" s="275"/>
      <c r="G20" s="275"/>
      <c r="H20" s="275"/>
      <c r="I20" s="275"/>
      <c r="J20" s="275"/>
      <c r="K20" s="275"/>
      <c r="L20" s="275"/>
      <c r="M20" s="275"/>
      <c r="N20" s="276"/>
    </row>
    <row r="21" spans="2:14">
      <c r="B21" s="277"/>
      <c r="C21" s="278"/>
      <c r="D21" s="278"/>
      <c r="E21" s="278"/>
      <c r="F21" s="278"/>
      <c r="G21" s="278"/>
      <c r="H21" s="278"/>
      <c r="I21" s="278"/>
      <c r="J21" s="278"/>
      <c r="K21" s="278"/>
      <c r="L21" s="278"/>
      <c r="M21" s="278"/>
      <c r="N21" s="279"/>
    </row>
    <row r="22" spans="2:14" ht="14.4" thickBot="1">
      <c r="B22" s="280"/>
      <c r="C22" s="281"/>
      <c r="D22" s="281"/>
      <c r="E22" s="281"/>
      <c r="F22" s="281"/>
      <c r="G22" s="281"/>
      <c r="H22" s="281"/>
      <c r="I22" s="281"/>
      <c r="J22" s="281"/>
      <c r="K22" s="281"/>
      <c r="L22" s="281"/>
      <c r="M22" s="281"/>
      <c r="N22" s="282"/>
    </row>
    <row r="23" spans="2:14">
      <c r="B23" s="309" t="s">
        <v>40</v>
      </c>
      <c r="C23" s="315"/>
      <c r="D23" s="315"/>
      <c r="E23" s="315"/>
      <c r="F23" s="316"/>
      <c r="G23" s="256" t="s">
        <v>43</v>
      </c>
      <c r="H23" s="315"/>
      <c r="I23" s="317" t="s">
        <v>44</v>
      </c>
      <c r="J23" s="318"/>
      <c r="K23" s="49" t="s">
        <v>45</v>
      </c>
      <c r="L23" s="256" t="s">
        <v>46</v>
      </c>
      <c r="M23" s="257"/>
      <c r="N23" s="54" t="s">
        <v>47</v>
      </c>
    </row>
    <row r="24" spans="2:14">
      <c r="B24" s="263"/>
      <c r="C24" s="264"/>
      <c r="D24" s="264"/>
      <c r="E24" s="264"/>
      <c r="F24" s="265"/>
      <c r="G24" s="266"/>
      <c r="H24" s="265"/>
      <c r="I24" s="266"/>
      <c r="J24" s="265"/>
      <c r="K24" s="60"/>
      <c r="L24" s="267"/>
      <c r="M24" s="268"/>
      <c r="N24" s="51"/>
    </row>
    <row r="25" spans="2:14">
      <c r="B25" s="35"/>
      <c r="C25" s="14"/>
      <c r="D25" s="14"/>
      <c r="E25" s="14"/>
      <c r="F25" s="61"/>
      <c r="G25" s="62"/>
      <c r="H25" s="61"/>
      <c r="I25" s="62"/>
      <c r="J25" s="61"/>
      <c r="K25" s="60"/>
      <c r="L25" s="267"/>
      <c r="M25" s="268"/>
      <c r="N25" s="51"/>
    </row>
    <row r="26" spans="2:14" ht="14.4" thickBot="1">
      <c r="B26" s="269"/>
      <c r="C26" s="270"/>
      <c r="D26" s="270"/>
      <c r="E26" s="270"/>
      <c r="F26" s="271"/>
      <c r="G26" s="320"/>
      <c r="H26" s="271"/>
      <c r="I26" s="320"/>
      <c r="J26" s="271"/>
      <c r="K26" s="59"/>
      <c r="L26" s="321"/>
      <c r="M26" s="322"/>
      <c r="N26" s="51"/>
    </row>
    <row r="27" spans="2:14" ht="14.4" thickBot="1">
      <c r="B27" s="253" t="s">
        <v>48</v>
      </c>
      <c r="C27" s="254"/>
      <c r="D27" s="254"/>
      <c r="E27" s="254"/>
      <c r="F27" s="254"/>
      <c r="G27" s="254"/>
      <c r="H27" s="254"/>
      <c r="I27" s="254"/>
      <c r="J27" s="254"/>
      <c r="K27" s="254"/>
      <c r="L27" s="254"/>
      <c r="M27" s="255"/>
      <c r="N27" s="50"/>
    </row>
    <row r="28" spans="2:14" ht="13.5" customHeight="1">
      <c r="B28" s="274" t="s">
        <v>49</v>
      </c>
      <c r="C28" s="275"/>
      <c r="D28" s="275"/>
      <c r="E28" s="275"/>
      <c r="F28" s="275"/>
      <c r="G28" s="275"/>
      <c r="H28" s="275"/>
      <c r="I28" s="275"/>
      <c r="J28" s="275"/>
      <c r="K28" s="275"/>
      <c r="L28" s="275"/>
      <c r="M28" s="275"/>
      <c r="N28" s="276"/>
    </row>
    <row r="29" spans="2:14">
      <c r="B29" s="277"/>
      <c r="C29" s="278"/>
      <c r="D29" s="278"/>
      <c r="E29" s="278"/>
      <c r="F29" s="278"/>
      <c r="G29" s="278"/>
      <c r="H29" s="278"/>
      <c r="I29" s="278"/>
      <c r="J29" s="278"/>
      <c r="K29" s="278"/>
      <c r="L29" s="278"/>
      <c r="M29" s="278"/>
      <c r="N29" s="279"/>
    </row>
    <row r="30" spans="2:14" ht="14.4" thickBot="1">
      <c r="B30" s="280"/>
      <c r="C30" s="281"/>
      <c r="D30" s="281"/>
      <c r="E30" s="281"/>
      <c r="F30" s="281"/>
      <c r="G30" s="281"/>
      <c r="H30" s="281"/>
      <c r="I30" s="281"/>
      <c r="J30" s="281"/>
      <c r="K30" s="281"/>
      <c r="L30" s="281"/>
      <c r="M30" s="281"/>
      <c r="N30" s="282"/>
    </row>
    <row r="31" spans="2:14">
      <c r="B31" s="309" t="s">
        <v>40</v>
      </c>
      <c r="C31" s="310"/>
      <c r="D31" s="310"/>
      <c r="E31" s="310"/>
      <c r="F31" s="310"/>
      <c r="G31" s="310"/>
      <c r="H31" s="310"/>
      <c r="I31" s="257"/>
      <c r="J31" s="88" t="s">
        <v>41</v>
      </c>
      <c r="K31" s="49" t="s">
        <v>8</v>
      </c>
      <c r="L31" s="256" t="s">
        <v>50</v>
      </c>
      <c r="M31" s="257"/>
      <c r="N31" s="54" t="s">
        <v>47</v>
      </c>
    </row>
    <row r="32" spans="2:14">
      <c r="B32" s="263"/>
      <c r="C32" s="264"/>
      <c r="D32" s="264"/>
      <c r="E32" s="264"/>
      <c r="F32" s="264"/>
      <c r="G32" s="264"/>
      <c r="H32" s="264"/>
      <c r="I32" s="265"/>
      <c r="J32" s="85"/>
      <c r="K32" s="58"/>
      <c r="L32" s="311"/>
      <c r="M32" s="312"/>
      <c r="N32" s="51"/>
    </row>
    <row r="33" spans="2:14" ht="14.4" thickBot="1">
      <c r="B33" s="269"/>
      <c r="C33" s="270"/>
      <c r="D33" s="270"/>
      <c r="E33" s="270"/>
      <c r="F33" s="270"/>
      <c r="G33" s="270"/>
      <c r="H33" s="270"/>
      <c r="I33" s="271"/>
      <c r="J33" s="14"/>
      <c r="K33" s="57"/>
      <c r="L33" s="272"/>
      <c r="M33" s="273"/>
      <c r="N33" s="56"/>
    </row>
    <row r="34" spans="2:14" ht="14.4" thickBot="1">
      <c r="B34" s="253" t="s">
        <v>48</v>
      </c>
      <c r="C34" s="254"/>
      <c r="D34" s="254"/>
      <c r="E34" s="254"/>
      <c r="F34" s="254"/>
      <c r="G34" s="254"/>
      <c r="H34" s="254"/>
      <c r="I34" s="254"/>
      <c r="J34" s="254"/>
      <c r="K34" s="254"/>
      <c r="L34" s="254"/>
      <c r="M34" s="255"/>
      <c r="N34" s="39">
        <v>0</v>
      </c>
    </row>
    <row r="35" spans="2:14">
      <c r="B35" s="274" t="s">
        <v>51</v>
      </c>
      <c r="C35" s="275"/>
      <c r="D35" s="275"/>
      <c r="E35" s="275"/>
      <c r="F35" s="275"/>
      <c r="G35" s="275"/>
      <c r="H35" s="275"/>
      <c r="I35" s="275"/>
      <c r="J35" s="275"/>
      <c r="K35" s="275"/>
      <c r="L35" s="275"/>
      <c r="M35" s="275"/>
      <c r="N35" s="276"/>
    </row>
    <row r="36" spans="2:14">
      <c r="B36" s="277"/>
      <c r="C36" s="278"/>
      <c r="D36" s="278"/>
      <c r="E36" s="278"/>
      <c r="F36" s="278"/>
      <c r="G36" s="278"/>
      <c r="H36" s="278"/>
      <c r="I36" s="278"/>
      <c r="J36" s="278"/>
      <c r="K36" s="278"/>
      <c r="L36" s="278"/>
      <c r="M36" s="278"/>
      <c r="N36" s="279"/>
    </row>
    <row r="37" spans="2:14" ht="14.4" thickBot="1">
      <c r="B37" s="280"/>
      <c r="C37" s="281"/>
      <c r="D37" s="281"/>
      <c r="E37" s="281"/>
      <c r="F37" s="281"/>
      <c r="G37" s="281"/>
      <c r="H37" s="281"/>
      <c r="I37" s="281"/>
      <c r="J37" s="281"/>
      <c r="K37" s="281"/>
      <c r="L37" s="281"/>
      <c r="M37" s="281"/>
      <c r="N37" s="282"/>
    </row>
    <row r="38" spans="2:14">
      <c r="B38" s="309" t="s">
        <v>52</v>
      </c>
      <c r="C38" s="310"/>
      <c r="D38" s="310"/>
      <c r="E38" s="310"/>
      <c r="F38" s="310"/>
      <c r="G38" s="310"/>
      <c r="H38" s="310"/>
      <c r="I38" s="49" t="s">
        <v>53</v>
      </c>
      <c r="J38" s="86" t="s">
        <v>54</v>
      </c>
      <c r="K38" s="55" t="s">
        <v>55</v>
      </c>
      <c r="L38" s="256" t="s">
        <v>56</v>
      </c>
      <c r="M38" s="257"/>
      <c r="N38" s="54" t="s">
        <v>47</v>
      </c>
    </row>
    <row r="39" spans="2:14">
      <c r="B39" s="263"/>
      <c r="C39" s="264"/>
      <c r="D39" s="264"/>
      <c r="E39" s="264"/>
      <c r="F39" s="264"/>
      <c r="G39" s="264"/>
      <c r="H39" s="264"/>
      <c r="I39" s="52"/>
      <c r="J39" s="53"/>
      <c r="K39" s="52"/>
      <c r="L39" s="328"/>
      <c r="M39" s="329"/>
      <c r="N39" s="51"/>
    </row>
    <row r="40" spans="2:14" ht="14.4" thickBot="1">
      <c r="B40" s="269"/>
      <c r="C40" s="270"/>
      <c r="D40" s="270"/>
      <c r="E40" s="270"/>
      <c r="F40" s="270"/>
      <c r="G40" s="270"/>
      <c r="H40" s="270"/>
      <c r="I40" s="41"/>
      <c r="J40" s="5"/>
      <c r="K40" s="41"/>
      <c r="L40" s="272"/>
      <c r="M40" s="273"/>
      <c r="N40" s="40"/>
    </row>
    <row r="41" spans="2:14" ht="14.4" thickBot="1">
      <c r="B41" s="253" t="s">
        <v>48</v>
      </c>
      <c r="C41" s="254"/>
      <c r="D41" s="254"/>
      <c r="E41" s="254"/>
      <c r="F41" s="254"/>
      <c r="G41" s="254"/>
      <c r="H41" s="254"/>
      <c r="I41" s="254"/>
      <c r="J41" s="254"/>
      <c r="K41" s="254"/>
      <c r="L41" s="254"/>
      <c r="M41" s="255"/>
      <c r="N41" s="50"/>
    </row>
    <row r="42" spans="2:14">
      <c r="B42" s="274" t="s">
        <v>57</v>
      </c>
      <c r="C42" s="275"/>
      <c r="D42" s="275"/>
      <c r="E42" s="275"/>
      <c r="F42" s="275"/>
      <c r="G42" s="275"/>
      <c r="H42" s="275"/>
      <c r="I42" s="275"/>
      <c r="J42" s="275"/>
      <c r="K42" s="275"/>
      <c r="L42" s="275"/>
      <c r="M42" s="275"/>
      <c r="N42" s="276"/>
    </row>
    <row r="43" spans="2:14">
      <c r="B43" s="277"/>
      <c r="C43" s="278"/>
      <c r="D43" s="278"/>
      <c r="E43" s="278"/>
      <c r="F43" s="278"/>
      <c r="G43" s="278"/>
      <c r="H43" s="278"/>
      <c r="I43" s="278"/>
      <c r="J43" s="278"/>
      <c r="K43" s="278"/>
      <c r="L43" s="278"/>
      <c r="M43" s="278"/>
      <c r="N43" s="279"/>
    </row>
    <row r="44" spans="2:14" ht="14.4" thickBot="1">
      <c r="B44" s="280"/>
      <c r="C44" s="281"/>
      <c r="D44" s="281"/>
      <c r="E44" s="281"/>
      <c r="F44" s="281"/>
      <c r="G44" s="281"/>
      <c r="H44" s="281"/>
      <c r="I44" s="281"/>
      <c r="J44" s="281"/>
      <c r="K44" s="281"/>
      <c r="L44" s="281"/>
      <c r="M44" s="281"/>
      <c r="N44" s="282"/>
    </row>
    <row r="45" spans="2:14">
      <c r="B45" s="309" t="s">
        <v>58</v>
      </c>
      <c r="C45" s="310"/>
      <c r="D45" s="310"/>
      <c r="E45" s="310"/>
      <c r="F45" s="310"/>
      <c r="G45" s="310"/>
      <c r="H45" s="310"/>
      <c r="I45" s="49" t="s">
        <v>59</v>
      </c>
      <c r="J45" s="48" t="s">
        <v>60</v>
      </c>
      <c r="K45" s="37" t="s">
        <v>61</v>
      </c>
      <c r="L45" s="326" t="s">
        <v>46</v>
      </c>
      <c r="M45" s="327"/>
      <c r="N45" s="36" t="s">
        <v>47</v>
      </c>
    </row>
    <row r="46" spans="2:14">
      <c r="B46" s="47"/>
      <c r="C46" s="46"/>
      <c r="D46" s="46"/>
      <c r="E46" s="46"/>
      <c r="F46" s="46"/>
      <c r="G46" s="46"/>
      <c r="H46" s="46"/>
      <c r="I46" s="45"/>
      <c r="J46" s="44"/>
      <c r="K46" s="43"/>
      <c r="L46" s="330"/>
      <c r="M46" s="331"/>
      <c r="N46" s="42"/>
    </row>
    <row r="47" spans="2:14">
      <c r="B47" s="47"/>
      <c r="C47" s="46"/>
      <c r="D47" s="46"/>
      <c r="E47" s="46"/>
      <c r="F47" s="46"/>
      <c r="G47" s="46"/>
      <c r="H47" s="46"/>
      <c r="I47" s="45"/>
      <c r="J47" s="44"/>
      <c r="K47" s="43"/>
      <c r="L47" s="330"/>
      <c r="M47" s="331"/>
      <c r="N47" s="42"/>
    </row>
    <row r="48" spans="2:14">
      <c r="B48" s="47"/>
      <c r="C48" s="46"/>
      <c r="D48" s="46"/>
      <c r="E48" s="46"/>
      <c r="F48" s="46"/>
      <c r="G48" s="46"/>
      <c r="H48" s="46"/>
      <c r="I48" s="45"/>
      <c r="J48" s="44"/>
      <c r="K48" s="43"/>
      <c r="L48" s="328"/>
      <c r="M48" s="329"/>
      <c r="N48" s="42"/>
    </row>
    <row r="49" spans="2:14" ht="14.4" thickBot="1">
      <c r="B49" s="269"/>
      <c r="C49" s="270"/>
      <c r="D49" s="270"/>
      <c r="E49" s="270"/>
      <c r="F49" s="270"/>
      <c r="G49" s="270"/>
      <c r="H49" s="270"/>
      <c r="I49" s="41"/>
      <c r="J49" s="5"/>
      <c r="K49" s="41"/>
      <c r="L49" s="272"/>
      <c r="M49" s="273"/>
      <c r="N49" s="40"/>
    </row>
    <row r="50" spans="2:14" ht="14.4" thickBot="1">
      <c r="B50" s="253" t="s">
        <v>48</v>
      </c>
      <c r="C50" s="254"/>
      <c r="D50" s="254"/>
      <c r="E50" s="254"/>
      <c r="F50" s="254"/>
      <c r="G50" s="254"/>
      <c r="H50" s="254"/>
      <c r="I50" s="254"/>
      <c r="J50" s="254"/>
      <c r="K50" s="254"/>
      <c r="L50" s="254"/>
      <c r="M50" s="255"/>
      <c r="N50" s="39"/>
    </row>
    <row r="51" spans="2:14" ht="14.4" thickBot="1">
      <c r="B51" s="13"/>
      <c r="N51" s="11"/>
    </row>
    <row r="52" spans="2:14" ht="14.4" thickBot="1">
      <c r="B52" s="323" t="s">
        <v>62</v>
      </c>
      <c r="C52" s="324"/>
      <c r="D52" s="324"/>
      <c r="E52" s="324"/>
      <c r="F52" s="324"/>
      <c r="G52" s="324"/>
      <c r="H52" s="324"/>
      <c r="I52" s="324"/>
      <c r="J52" s="324"/>
      <c r="K52" s="324"/>
      <c r="L52" s="324"/>
      <c r="M52" s="325"/>
      <c r="N52" s="38"/>
    </row>
    <row r="53" spans="2:14">
      <c r="B53" s="274" t="s">
        <v>63</v>
      </c>
      <c r="C53" s="275"/>
      <c r="D53" s="275"/>
      <c r="E53" s="275"/>
      <c r="F53" s="275"/>
      <c r="G53" s="275"/>
      <c r="H53" s="275"/>
      <c r="I53" s="275"/>
      <c r="J53" s="275"/>
      <c r="K53" s="275"/>
      <c r="L53" s="275"/>
      <c r="M53" s="275"/>
      <c r="N53" s="276"/>
    </row>
    <row r="54" spans="2:14">
      <c r="B54" s="277"/>
      <c r="C54" s="278"/>
      <c r="D54" s="278"/>
      <c r="E54" s="278"/>
      <c r="F54" s="278"/>
      <c r="G54" s="278"/>
      <c r="H54" s="278"/>
      <c r="I54" s="278"/>
      <c r="J54" s="278"/>
      <c r="K54" s="278"/>
      <c r="L54" s="278"/>
      <c r="M54" s="278"/>
      <c r="N54" s="279"/>
    </row>
    <row r="55" spans="2:14" ht="14.4" thickBot="1">
      <c r="B55" s="280"/>
      <c r="C55" s="281"/>
      <c r="D55" s="281"/>
      <c r="E55" s="281"/>
      <c r="F55" s="281"/>
      <c r="G55" s="281"/>
      <c r="H55" s="281"/>
      <c r="I55" s="281"/>
      <c r="J55" s="281"/>
      <c r="K55" s="281"/>
      <c r="L55" s="281"/>
      <c r="M55" s="281"/>
      <c r="N55" s="282"/>
    </row>
    <row r="56" spans="2:14">
      <c r="B56" s="309" t="s">
        <v>64</v>
      </c>
      <c r="C56" s="310"/>
      <c r="D56" s="310"/>
      <c r="E56" s="310"/>
      <c r="F56" s="310"/>
      <c r="G56" s="310"/>
      <c r="H56" s="310"/>
      <c r="I56" s="86"/>
      <c r="J56" s="87"/>
      <c r="K56" s="37" t="s">
        <v>65</v>
      </c>
      <c r="L56" s="326" t="s">
        <v>66</v>
      </c>
      <c r="M56" s="327"/>
      <c r="N56" s="36"/>
    </row>
    <row r="57" spans="2:14">
      <c r="B57" s="263" t="s">
        <v>18</v>
      </c>
      <c r="C57" s="264"/>
      <c r="D57" s="264"/>
      <c r="E57" s="264"/>
      <c r="F57" s="264"/>
      <c r="G57" s="264"/>
      <c r="H57" s="264"/>
      <c r="I57" s="34"/>
      <c r="J57" s="33"/>
      <c r="K57" s="30"/>
      <c r="L57" s="346"/>
      <c r="M57" s="347"/>
      <c r="N57" s="29"/>
    </row>
    <row r="58" spans="2:14">
      <c r="B58" s="35" t="s">
        <v>67</v>
      </c>
      <c r="C58" s="14"/>
      <c r="D58" s="14"/>
      <c r="E58" s="14"/>
      <c r="F58" s="14"/>
      <c r="G58" s="14"/>
      <c r="H58" s="14"/>
      <c r="I58" s="34"/>
      <c r="J58" s="33"/>
      <c r="K58" s="30"/>
      <c r="L58" s="346"/>
      <c r="M58" s="347"/>
      <c r="N58" s="29"/>
    </row>
    <row r="59" spans="2:14" ht="14.4" thickBot="1">
      <c r="B59" s="68" t="s">
        <v>68</v>
      </c>
      <c r="C59" s="67"/>
      <c r="D59" s="67"/>
      <c r="E59" s="67"/>
      <c r="F59" s="67"/>
      <c r="G59" s="67"/>
      <c r="H59" s="67"/>
      <c r="I59" s="32"/>
      <c r="J59" s="31"/>
      <c r="K59" s="30"/>
      <c r="L59" s="348"/>
      <c r="M59" s="349"/>
      <c r="N59" s="29"/>
    </row>
    <row r="60" spans="2:14" ht="14.4" thickBot="1">
      <c r="B60" s="253" t="s">
        <v>48</v>
      </c>
      <c r="C60" s="254"/>
      <c r="D60" s="254"/>
      <c r="E60" s="254"/>
      <c r="F60" s="254"/>
      <c r="G60" s="254"/>
      <c r="H60" s="254"/>
      <c r="I60" s="254"/>
      <c r="J60" s="254"/>
      <c r="K60" s="254"/>
      <c r="L60" s="254"/>
      <c r="M60" s="255"/>
      <c r="N60" s="28"/>
    </row>
    <row r="61" spans="2:14" ht="14.4" thickBot="1">
      <c r="B61" s="13"/>
      <c r="N61" s="11"/>
    </row>
    <row r="62" spans="2:14" ht="14.4" thickBot="1">
      <c r="B62" s="323" t="s">
        <v>69</v>
      </c>
      <c r="C62" s="324"/>
      <c r="D62" s="324"/>
      <c r="E62" s="324"/>
      <c r="F62" s="324"/>
      <c r="G62" s="324"/>
      <c r="H62" s="324"/>
      <c r="I62" s="324"/>
      <c r="J62" s="324"/>
      <c r="K62" s="324"/>
      <c r="L62" s="324"/>
      <c r="M62" s="325"/>
      <c r="N62" s="27"/>
    </row>
    <row r="63" spans="2:14">
      <c r="B63" s="26"/>
      <c r="C63" s="25"/>
      <c r="D63" s="25"/>
      <c r="E63" s="25"/>
      <c r="F63" s="25"/>
      <c r="G63" s="25"/>
      <c r="H63" s="25"/>
      <c r="I63" s="25"/>
      <c r="J63" s="25"/>
      <c r="K63" s="25"/>
      <c r="L63" s="25"/>
      <c r="M63" s="25"/>
      <c r="N63" s="24"/>
    </row>
    <row r="64" spans="2:14">
      <c r="B64" s="13"/>
      <c r="N64" s="11"/>
    </row>
    <row r="65" spans="2:14">
      <c r="B65" s="13"/>
      <c r="N65" s="11"/>
    </row>
    <row r="66" spans="2:14">
      <c r="B66" s="13"/>
      <c r="G66" s="15" t="s">
        <v>70</v>
      </c>
      <c r="H66" s="15"/>
      <c r="I66" s="15"/>
      <c r="J66" s="15"/>
      <c r="N66" s="11"/>
    </row>
    <row r="67" spans="2:14">
      <c r="B67" s="23"/>
      <c r="C67" s="22"/>
      <c r="D67" s="22"/>
      <c r="E67" s="22"/>
      <c r="F67" s="22"/>
      <c r="G67" s="15" t="s">
        <v>71</v>
      </c>
      <c r="H67" s="22"/>
      <c r="I67" s="22"/>
      <c r="J67" s="22"/>
      <c r="K67" s="22"/>
      <c r="L67" s="22"/>
      <c r="M67" s="22"/>
      <c r="N67" s="21"/>
    </row>
    <row r="68" spans="2:14">
      <c r="B68" s="23"/>
      <c r="C68" s="22"/>
      <c r="D68" s="22"/>
      <c r="E68" s="22"/>
      <c r="F68" s="22"/>
      <c r="G68" s="15" t="s">
        <v>72</v>
      </c>
      <c r="J68" s="22"/>
      <c r="K68" s="22"/>
      <c r="L68" s="22"/>
      <c r="M68" s="22"/>
      <c r="N68" s="21"/>
    </row>
    <row r="69" spans="2:14">
      <c r="B69" s="16"/>
      <c r="C69" s="9"/>
      <c r="D69" s="9"/>
      <c r="E69" s="9"/>
      <c r="F69" s="9"/>
      <c r="G69" s="15" t="s">
        <v>73</v>
      </c>
      <c r="H69" s="9"/>
      <c r="I69" s="9"/>
      <c r="J69" s="9"/>
      <c r="K69" s="9"/>
      <c r="L69" s="9"/>
      <c r="M69" s="9"/>
      <c r="N69" s="8"/>
    </row>
    <row r="70" spans="2:14">
      <c r="B70" s="13"/>
      <c r="G70" s="4" t="s">
        <v>74</v>
      </c>
      <c r="N70" s="11"/>
    </row>
    <row r="71" spans="2:14">
      <c r="B71" s="20" t="s">
        <v>75</v>
      </c>
      <c r="C71" s="19"/>
      <c r="D71" s="19"/>
      <c r="E71" s="19"/>
      <c r="F71" s="19"/>
      <c r="G71" s="19"/>
      <c r="H71" s="19"/>
      <c r="I71" s="19"/>
      <c r="J71" s="19"/>
      <c r="K71" s="19"/>
      <c r="L71" s="19"/>
      <c r="M71" s="19"/>
      <c r="N71" s="18"/>
    </row>
    <row r="72" spans="2:14">
      <c r="B72" s="343"/>
      <c r="C72" s="344"/>
      <c r="D72" s="344"/>
      <c r="E72" s="344"/>
      <c r="F72" s="344"/>
      <c r="G72" s="344"/>
      <c r="H72" s="344"/>
      <c r="I72" s="344"/>
      <c r="J72" s="344"/>
      <c r="K72" s="344"/>
      <c r="L72" s="344"/>
      <c r="M72" s="344"/>
      <c r="N72" s="345"/>
    </row>
    <row r="73" spans="2:14">
      <c r="B73" s="343"/>
      <c r="C73" s="344"/>
      <c r="D73" s="344"/>
      <c r="E73" s="344"/>
      <c r="F73" s="344"/>
      <c r="G73" s="344"/>
      <c r="H73" s="344"/>
      <c r="I73" s="344"/>
      <c r="J73" s="344"/>
      <c r="K73" s="344"/>
      <c r="L73" s="344"/>
      <c r="M73" s="344"/>
      <c r="N73" s="345"/>
    </row>
    <row r="74" spans="2:14">
      <c r="B74" s="16"/>
      <c r="C74" s="9"/>
      <c r="D74" s="9"/>
      <c r="E74" s="9"/>
      <c r="F74" s="9"/>
      <c r="G74" s="9"/>
      <c r="H74" s="9"/>
      <c r="I74" s="9"/>
      <c r="J74" s="9"/>
      <c r="K74" s="9"/>
      <c r="L74" s="9"/>
      <c r="M74" s="9"/>
      <c r="N74" s="8"/>
    </row>
    <row r="75" spans="2:14">
      <c r="B75" s="17" t="s">
        <v>76</v>
      </c>
      <c r="C75" s="9"/>
      <c r="D75" s="9"/>
      <c r="E75" s="9"/>
      <c r="F75" s="9"/>
      <c r="G75" s="9"/>
      <c r="H75" s="9"/>
      <c r="I75" s="9"/>
      <c r="J75" s="9"/>
      <c r="K75" s="9"/>
      <c r="L75" s="9"/>
      <c r="M75" s="9"/>
      <c r="N75" s="8"/>
    </row>
    <row r="76" spans="2:14" ht="12.75" customHeight="1">
      <c r="B76" s="340" t="s">
        <v>77</v>
      </c>
      <c r="C76" s="341"/>
      <c r="D76" s="341"/>
      <c r="E76" s="341"/>
      <c r="F76" s="341"/>
      <c r="G76" s="341"/>
      <c r="H76" s="341"/>
      <c r="I76" s="341"/>
      <c r="J76" s="341"/>
      <c r="K76" s="341"/>
      <c r="L76" s="341"/>
      <c r="M76" s="341"/>
      <c r="N76" s="342"/>
    </row>
    <row r="77" spans="2:14">
      <c r="B77" s="340"/>
      <c r="C77" s="341"/>
      <c r="D77" s="341"/>
      <c r="E77" s="341"/>
      <c r="F77" s="341"/>
      <c r="G77" s="341"/>
      <c r="H77" s="341"/>
      <c r="I77" s="341"/>
      <c r="J77" s="341"/>
      <c r="K77" s="341"/>
      <c r="L77" s="341"/>
      <c r="M77" s="341"/>
      <c r="N77" s="342"/>
    </row>
    <row r="78" spans="2:14" ht="12.9" customHeight="1">
      <c r="B78" s="340" t="s">
        <v>78</v>
      </c>
      <c r="C78" s="341"/>
      <c r="D78" s="341"/>
      <c r="E78" s="341"/>
      <c r="F78" s="341"/>
      <c r="G78" s="341"/>
      <c r="H78" s="341"/>
      <c r="I78" s="341"/>
      <c r="J78" s="341"/>
      <c r="K78" s="341"/>
      <c r="L78" s="341"/>
      <c r="M78" s="341"/>
      <c r="N78" s="342"/>
    </row>
    <row r="79" spans="2:14">
      <c r="B79" s="340"/>
      <c r="C79" s="341"/>
      <c r="D79" s="341"/>
      <c r="E79" s="341"/>
      <c r="F79" s="341"/>
      <c r="G79" s="341"/>
      <c r="H79" s="341"/>
      <c r="I79" s="341"/>
      <c r="J79" s="341"/>
      <c r="K79" s="341"/>
      <c r="L79" s="341"/>
      <c r="M79" s="341"/>
      <c r="N79" s="342"/>
    </row>
    <row r="80" spans="2:14">
      <c r="B80" s="16"/>
      <c r="C80" s="9"/>
      <c r="D80" s="9"/>
      <c r="E80" s="9"/>
      <c r="F80" s="9"/>
      <c r="G80" s="9"/>
      <c r="H80" s="9"/>
      <c r="I80" s="9"/>
      <c r="J80" s="9"/>
      <c r="K80" s="9"/>
      <c r="L80" s="9"/>
      <c r="M80" s="9"/>
      <c r="N80" s="8"/>
    </row>
    <row r="81" spans="2:14">
      <c r="B81" s="13"/>
      <c r="G81" s="15" t="s">
        <v>70</v>
      </c>
      <c r="N81" s="11"/>
    </row>
    <row r="82" spans="2:14">
      <c r="B82" s="13"/>
      <c r="G82" s="4" t="s">
        <v>71</v>
      </c>
      <c r="H82" s="14"/>
      <c r="I82" s="14"/>
      <c r="J82" s="14"/>
      <c r="N82" s="11"/>
    </row>
    <row r="83" spans="2:14">
      <c r="B83" s="13"/>
      <c r="G83" s="4" t="s">
        <v>79</v>
      </c>
      <c r="H83" s="12"/>
      <c r="I83" s="12"/>
      <c r="J83" s="12"/>
      <c r="N83" s="11"/>
    </row>
    <row r="84" spans="2:14">
      <c r="B84" s="10"/>
      <c r="C84" s="9"/>
      <c r="D84" s="9"/>
      <c r="E84" s="9"/>
      <c r="F84" s="9"/>
      <c r="G84" s="4" t="s">
        <v>73</v>
      </c>
      <c r="K84" s="9"/>
      <c r="L84" s="9"/>
      <c r="M84" s="9"/>
      <c r="N84" s="8"/>
    </row>
    <row r="85" spans="2:14" ht="17.25" customHeight="1">
      <c r="B85" s="7"/>
      <c r="C85" s="6"/>
      <c r="D85" s="6"/>
      <c r="J85" s="332"/>
      <c r="K85" s="332"/>
      <c r="L85" s="332"/>
      <c r="M85" s="332"/>
      <c r="N85" s="333"/>
    </row>
    <row r="86" spans="2:14" ht="18.75" customHeight="1" thickBot="1">
      <c r="B86" s="336"/>
      <c r="C86" s="337"/>
      <c r="D86" s="337"/>
      <c r="E86" s="5"/>
      <c r="F86" s="5"/>
      <c r="G86" s="5"/>
      <c r="H86" s="5"/>
      <c r="I86" s="5"/>
      <c r="J86" s="334"/>
      <c r="K86" s="334"/>
      <c r="L86" s="334"/>
      <c r="M86" s="334"/>
      <c r="N86" s="335"/>
    </row>
  </sheetData>
  <mergeCells count="76">
    <mergeCell ref="J85:N86"/>
    <mergeCell ref="B86:D86"/>
    <mergeCell ref="B12:E12"/>
    <mergeCell ref="B76:N77"/>
    <mergeCell ref="B72:N72"/>
    <mergeCell ref="B73:N73"/>
    <mergeCell ref="B57:H57"/>
    <mergeCell ref="L57:M57"/>
    <mergeCell ref="L58:M58"/>
    <mergeCell ref="L59:M59"/>
    <mergeCell ref="B60:M60"/>
    <mergeCell ref="B62:M62"/>
    <mergeCell ref="B78:N79"/>
    <mergeCell ref="B49:H49"/>
    <mergeCell ref="L49:M49"/>
    <mergeCell ref="B50:M50"/>
    <mergeCell ref="B52:M52"/>
    <mergeCell ref="B56:H56"/>
    <mergeCell ref="L56:M56"/>
    <mergeCell ref="L48:M48"/>
    <mergeCell ref="B38:H38"/>
    <mergeCell ref="L38:M38"/>
    <mergeCell ref="B39:H39"/>
    <mergeCell ref="L39:M39"/>
    <mergeCell ref="B40:H40"/>
    <mergeCell ref="L40:M40"/>
    <mergeCell ref="B41:M41"/>
    <mergeCell ref="B45:H45"/>
    <mergeCell ref="L45:M45"/>
    <mergeCell ref="L46:M46"/>
    <mergeCell ref="L47:M47"/>
    <mergeCell ref="L32:M32"/>
    <mergeCell ref="L19:M19"/>
    <mergeCell ref="B23:F23"/>
    <mergeCell ref="G23:H23"/>
    <mergeCell ref="I23:J23"/>
    <mergeCell ref="L23:M23"/>
    <mergeCell ref="C19:K19"/>
    <mergeCell ref="B20:N22"/>
    <mergeCell ref="B26:F26"/>
    <mergeCell ref="G26:H26"/>
    <mergeCell ref="I26:J26"/>
    <mergeCell ref="L26:M26"/>
    <mergeCell ref="B27:M27"/>
    <mergeCell ref="B35:N37"/>
    <mergeCell ref="B42:N44"/>
    <mergeCell ref="B53:N55"/>
    <mergeCell ref="B2:B8"/>
    <mergeCell ref="C2:J2"/>
    <mergeCell ref="C3:J3"/>
    <mergeCell ref="C4:J4"/>
    <mergeCell ref="K4:K5"/>
    <mergeCell ref="C18:K18"/>
    <mergeCell ref="B28:N30"/>
    <mergeCell ref="N6:N8"/>
    <mergeCell ref="K2:N3"/>
    <mergeCell ref="L4:N5"/>
    <mergeCell ref="C5:J5"/>
    <mergeCell ref="K6:K8"/>
    <mergeCell ref="B31:I31"/>
    <mergeCell ref="L6:L8"/>
    <mergeCell ref="M6:M8"/>
    <mergeCell ref="C8:J8"/>
    <mergeCell ref="C6:J7"/>
    <mergeCell ref="B34:M34"/>
    <mergeCell ref="L31:M31"/>
    <mergeCell ref="L18:M18"/>
    <mergeCell ref="B16:N16"/>
    <mergeCell ref="B24:F24"/>
    <mergeCell ref="G24:H24"/>
    <mergeCell ref="I24:J24"/>
    <mergeCell ref="L24:M24"/>
    <mergeCell ref="L25:M25"/>
    <mergeCell ref="B33:I33"/>
    <mergeCell ref="L33:M33"/>
    <mergeCell ref="B32:I32"/>
  </mergeCells>
  <printOptions horizontalCentered="1" verticalCentered="1"/>
  <pageMargins left="1.1811023622047245" right="0.39370078740157483" top="0.19685039370078741" bottom="1.1811023622047245" header="0" footer="0"/>
  <pageSetup scale="90" orientation="portrait"/>
  <headerFooter alignWithMargins="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787fcdbf-a93d-4a23-8d8c-d078da368c7f"/>
    <ds:schemaRef ds:uri="http://purl.org/dc/dcmitype/"/>
    <ds:schemaRef ds:uri="http://schemas.microsoft.com/office/2006/documentManagement/types"/>
    <ds:schemaRef ds:uri="http://purl.org/dc/elements/1.1/"/>
    <ds:schemaRef ds:uri="http://schemas.microsoft.com/office/2006/metadata/properties"/>
    <ds:schemaRef ds:uri="0033108c-f638-4e4e-bc69-b116b72b9cb4"/>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3C62A21A-AEE1-4260-983A-B8EFB31EE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OFICIAL</vt:lpstr>
      <vt:lpstr>INDICAR CÓDIGO DEL ITEM DE PAGO</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David Toca Correa</cp:lastModifiedBy>
  <cp:revision/>
  <dcterms:created xsi:type="dcterms:W3CDTF">2006-06-27T16:47:25Z</dcterms:created>
  <dcterms:modified xsi:type="dcterms:W3CDTF">2026-03-27T20:40:43Z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