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PC\Documents\ENERO PARANDA\FEBRERO PARANDA\ABRIL PARANDA\MAYO 2026\JUNIO 20206\JULIO 2026\"/>
    </mc:Choice>
  </mc:AlternateContent>
  <xr:revisionPtr revIDLastSave="0" documentId="13_ncr:1_{F12610D4-A0E6-434A-BEAE-CD82FFDE6018}"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A73" i="1" l="1"/>
  <c r="BA7" i="1"/>
  <c r="BA8" i="1"/>
  <c r="BA9" i="1"/>
  <c r="BA10" i="1"/>
  <c r="BA11" i="1"/>
  <c r="BA12" i="1"/>
  <c r="BA13" i="1"/>
  <c r="BA14" i="1"/>
  <c r="BA15" i="1"/>
  <c r="BA16" i="1"/>
  <c r="BA17" i="1"/>
  <c r="BA18" i="1"/>
  <c r="BA19" i="1"/>
  <c r="BA20" i="1"/>
  <c r="BA21" i="1"/>
  <c r="BA22" i="1"/>
  <c r="BA23" i="1"/>
  <c r="BA24" i="1"/>
  <c r="BA25" i="1"/>
  <c r="BA26" i="1"/>
  <c r="BA27" i="1"/>
  <c r="BA28" i="1"/>
  <c r="BA29" i="1"/>
  <c r="BA30" i="1"/>
  <c r="BA31" i="1"/>
  <c r="BA32" i="1"/>
  <c r="BA33" i="1"/>
  <c r="BA34" i="1"/>
  <c r="BA35" i="1"/>
  <c r="BA36" i="1"/>
  <c r="BA37" i="1"/>
  <c r="BA38" i="1"/>
  <c r="BA39" i="1"/>
  <c r="BA40" i="1"/>
  <c r="BA41" i="1"/>
  <c r="BA42" i="1"/>
  <c r="BA43" i="1"/>
  <c r="BA44" i="1"/>
  <c r="BA45" i="1"/>
  <c r="BA46" i="1"/>
  <c r="BA47" i="1"/>
  <c r="BA48" i="1"/>
  <c r="BA49" i="1"/>
  <c r="BA50" i="1"/>
  <c r="BA51" i="1"/>
  <c r="BA52" i="1"/>
  <c r="BA53" i="1"/>
  <c r="BA54" i="1"/>
  <c r="BA55" i="1"/>
  <c r="BA56" i="1"/>
  <c r="BA57" i="1"/>
  <c r="BA58" i="1"/>
  <c r="BA59" i="1"/>
  <c r="BA60" i="1"/>
  <c r="BA61" i="1"/>
  <c r="BA62" i="1"/>
  <c r="BA63" i="1"/>
  <c r="BA64" i="1"/>
  <c r="BA65" i="1"/>
  <c r="BA66" i="1"/>
  <c r="BA67" i="1"/>
  <c r="BA68" i="1"/>
  <c r="BA69" i="1"/>
  <c r="BA70" i="1"/>
  <c r="BA71" i="1"/>
  <c r="BA72" i="1"/>
  <c r="BA6" i="1"/>
  <c r="AW46" i="1"/>
  <c r="AX46" i="1" s="1"/>
  <c r="AW48" i="1"/>
  <c r="AX48" i="1" s="1"/>
  <c r="AW49" i="1"/>
  <c r="AX49" i="1" s="1"/>
  <c r="X41" i="1" l="1"/>
  <c r="Y41" i="1" s="1"/>
  <c r="AY48" i="1"/>
  <c r="AZ48" i="1" s="1"/>
  <c r="AY49" i="1"/>
  <c r="AZ49" i="1" s="1"/>
  <c r="AV47" i="1"/>
  <c r="AW47" i="1" s="1"/>
  <c r="AX47" i="1" s="1"/>
  <c r="AK47" i="1"/>
  <c r="AL47" i="1" s="1"/>
  <c r="AM47" i="1" s="1"/>
  <c r="AS47" i="1"/>
  <c r="AT47" i="1" s="1"/>
  <c r="AU47" i="1" s="1"/>
  <c r="AO47" i="1"/>
  <c r="AP47" i="1" s="1"/>
  <c r="AQ47" i="1" s="1"/>
  <c r="Q42" i="1"/>
  <c r="R42" i="1" s="1"/>
  <c r="S42" i="1" s="1"/>
  <c r="AC41" i="1"/>
  <c r="AD41" i="1" s="1"/>
  <c r="AE41" i="1" s="1"/>
  <c r="BK46" i="1"/>
  <c r="AV7" i="1"/>
  <c r="AV8" i="1"/>
  <c r="AV9" i="1"/>
  <c r="AV10" i="1"/>
  <c r="AV11" i="1"/>
  <c r="AV12" i="1"/>
  <c r="AV13" i="1"/>
  <c r="AV14" i="1"/>
  <c r="AV15" i="1"/>
  <c r="AV16" i="1"/>
  <c r="AV17" i="1"/>
  <c r="AV18" i="1"/>
  <c r="AV19" i="1"/>
  <c r="AV20" i="1"/>
  <c r="AV21" i="1"/>
  <c r="AV22" i="1"/>
  <c r="AV23" i="1"/>
  <c r="AV24" i="1"/>
  <c r="AV25" i="1"/>
  <c r="AV26" i="1"/>
  <c r="AV27" i="1"/>
  <c r="AV28" i="1"/>
  <c r="AV29" i="1"/>
  <c r="AV30" i="1"/>
  <c r="AV31" i="1"/>
  <c r="AV32" i="1"/>
  <c r="AV33" i="1"/>
  <c r="AV34" i="1"/>
  <c r="AV35" i="1"/>
  <c r="AV36" i="1"/>
  <c r="AV37" i="1"/>
  <c r="AV38" i="1"/>
  <c r="AV39" i="1"/>
  <c r="AV40" i="1"/>
  <c r="AV42" i="1"/>
  <c r="AV43" i="1"/>
  <c r="AV44" i="1"/>
  <c r="AV45" i="1"/>
  <c r="AV50" i="1"/>
  <c r="AV51" i="1"/>
  <c r="AV52" i="1"/>
  <c r="AV53" i="1"/>
  <c r="AV54" i="1"/>
  <c r="AV56" i="1"/>
  <c r="AV57" i="1"/>
  <c r="AV58" i="1"/>
  <c r="AV59" i="1"/>
  <c r="AV60" i="1"/>
  <c r="AV61" i="1"/>
  <c r="AV62" i="1"/>
  <c r="AV63" i="1"/>
  <c r="AV64" i="1"/>
  <c r="AV65" i="1"/>
  <c r="AV66" i="1"/>
  <c r="AV67" i="1"/>
  <c r="AV68" i="1"/>
  <c r="AV69" i="1"/>
  <c r="AV70" i="1"/>
  <c r="AV71" i="1"/>
  <c r="AV72" i="1"/>
  <c r="AV6" i="1"/>
  <c r="Q29" i="1"/>
  <c r="R29" i="1" s="1"/>
  <c r="S29" i="1" s="1"/>
  <c r="Q72" i="1"/>
  <c r="R72" i="1" s="1"/>
  <c r="S72" i="1" s="1"/>
  <c r="Q71" i="1"/>
  <c r="R71" i="1" s="1"/>
  <c r="S71" i="1" s="1"/>
  <c r="Q70" i="1"/>
  <c r="R70" i="1" s="1"/>
  <c r="S70" i="1" s="1"/>
  <c r="Q69" i="1"/>
  <c r="R69" i="1" s="1"/>
  <c r="S69" i="1" s="1"/>
  <c r="Q68" i="1"/>
  <c r="R68" i="1" s="1"/>
  <c r="S68" i="1" s="1"/>
  <c r="Q67" i="1"/>
  <c r="R67" i="1" s="1"/>
  <c r="S67" i="1" s="1"/>
  <c r="Q66" i="1"/>
  <c r="R66" i="1" s="1"/>
  <c r="S66" i="1" s="1"/>
  <c r="Q65" i="1"/>
  <c r="R65" i="1" s="1"/>
  <c r="S65" i="1" s="1"/>
  <c r="Q64" i="1"/>
  <c r="R64" i="1" s="1"/>
  <c r="S64" i="1" s="1"/>
  <c r="Q63" i="1"/>
  <c r="R63" i="1" s="1"/>
  <c r="S63" i="1" s="1"/>
  <c r="Q62" i="1"/>
  <c r="R62" i="1" s="1"/>
  <c r="S62" i="1" s="1"/>
  <c r="Q61" i="1"/>
  <c r="R61" i="1" s="1"/>
  <c r="S61" i="1" s="1"/>
  <c r="Q60" i="1"/>
  <c r="R60" i="1" s="1"/>
  <c r="S60" i="1" s="1"/>
  <c r="Q59" i="1"/>
  <c r="R59" i="1" s="1"/>
  <c r="S59" i="1" s="1"/>
  <c r="Q58" i="1"/>
  <c r="R58" i="1" s="1"/>
  <c r="S58" i="1" s="1"/>
  <c r="Q57" i="1"/>
  <c r="R57" i="1" s="1"/>
  <c r="S57" i="1" s="1"/>
  <c r="Q56" i="1"/>
  <c r="R56" i="1" s="1"/>
  <c r="S56" i="1" s="1"/>
  <c r="Q54" i="1"/>
  <c r="R54" i="1" s="1"/>
  <c r="S54" i="1" s="1"/>
  <c r="Q53" i="1"/>
  <c r="R53" i="1" s="1"/>
  <c r="S53" i="1" s="1"/>
  <c r="Q52" i="1"/>
  <c r="R52" i="1" s="1"/>
  <c r="S52" i="1" s="1"/>
  <c r="Q51" i="1"/>
  <c r="R51" i="1" s="1"/>
  <c r="S51" i="1" s="1"/>
  <c r="Q50" i="1"/>
  <c r="R50" i="1" s="1"/>
  <c r="S50" i="1" s="1"/>
  <c r="Q45" i="1"/>
  <c r="R45" i="1" s="1"/>
  <c r="S45" i="1" s="1"/>
  <c r="Q44" i="1"/>
  <c r="R44" i="1" s="1"/>
  <c r="S44" i="1" s="1"/>
  <c r="Q43" i="1"/>
  <c r="R43" i="1" s="1"/>
  <c r="S43" i="1" s="1"/>
  <c r="Q40" i="1"/>
  <c r="R40" i="1" s="1"/>
  <c r="S40" i="1" s="1"/>
  <c r="Q39" i="1"/>
  <c r="R39" i="1" s="1"/>
  <c r="S39" i="1" s="1"/>
  <c r="Q38" i="1"/>
  <c r="R38" i="1" s="1"/>
  <c r="S38" i="1" s="1"/>
  <c r="Q37" i="1"/>
  <c r="R37" i="1" s="1"/>
  <c r="S37" i="1" s="1"/>
  <c r="Q36" i="1"/>
  <c r="R36" i="1" s="1"/>
  <c r="S36" i="1" s="1"/>
  <c r="Q35" i="1"/>
  <c r="R35" i="1" s="1"/>
  <c r="S35" i="1" s="1"/>
  <c r="Q34" i="1"/>
  <c r="R34" i="1" s="1"/>
  <c r="S34" i="1" s="1"/>
  <c r="Q33" i="1"/>
  <c r="R33" i="1" s="1"/>
  <c r="S33" i="1" s="1"/>
  <c r="Q32" i="1"/>
  <c r="R32" i="1" s="1"/>
  <c r="S32" i="1" s="1"/>
  <c r="Q31" i="1"/>
  <c r="R31" i="1" s="1"/>
  <c r="S31" i="1" s="1"/>
  <c r="Q30" i="1"/>
  <c r="R30" i="1" s="1"/>
  <c r="S30" i="1" s="1"/>
  <c r="Q28" i="1"/>
  <c r="R28" i="1" s="1"/>
  <c r="S28" i="1" s="1"/>
  <c r="Q27" i="1"/>
  <c r="R27" i="1" s="1"/>
  <c r="S27" i="1" s="1"/>
  <c r="Q26" i="1"/>
  <c r="R26" i="1" s="1"/>
  <c r="S26" i="1" s="1"/>
  <c r="Q25" i="1"/>
  <c r="R25" i="1" s="1"/>
  <c r="S25" i="1" s="1"/>
  <c r="Q24" i="1"/>
  <c r="R24" i="1" s="1"/>
  <c r="S24" i="1" s="1"/>
  <c r="Q23" i="1"/>
  <c r="R23" i="1" s="1"/>
  <c r="S23" i="1" s="1"/>
  <c r="Q22" i="1"/>
  <c r="R22" i="1" s="1"/>
  <c r="S22" i="1" s="1"/>
  <c r="Q21" i="1"/>
  <c r="R21" i="1" s="1"/>
  <c r="S21" i="1" s="1"/>
  <c r="Q20" i="1"/>
  <c r="R20" i="1" s="1"/>
  <c r="S20" i="1" s="1"/>
  <c r="Q19" i="1"/>
  <c r="R19" i="1" s="1"/>
  <c r="S19" i="1" s="1"/>
  <c r="Q18" i="1"/>
  <c r="R18" i="1" s="1"/>
  <c r="S18" i="1" s="1"/>
  <c r="Q17" i="1"/>
  <c r="R17" i="1" s="1"/>
  <c r="S17" i="1" s="1"/>
  <c r="Q16" i="1"/>
  <c r="R16" i="1" s="1"/>
  <c r="S16" i="1" s="1"/>
  <c r="Q15" i="1"/>
  <c r="R15" i="1" s="1"/>
  <c r="S15" i="1" s="1"/>
  <c r="Q14" i="1"/>
  <c r="R14" i="1" s="1"/>
  <c r="S14" i="1" s="1"/>
  <c r="Q13" i="1"/>
  <c r="R13" i="1" s="1"/>
  <c r="S13" i="1" s="1"/>
  <c r="Q12" i="1"/>
  <c r="R12" i="1" s="1"/>
  <c r="S12" i="1" s="1"/>
  <c r="Q11" i="1"/>
  <c r="R11" i="1" s="1"/>
  <c r="S11" i="1" s="1"/>
  <c r="Q10" i="1"/>
  <c r="R10" i="1" s="1"/>
  <c r="S10" i="1" s="1"/>
  <c r="Q9" i="1"/>
  <c r="R9" i="1" s="1"/>
  <c r="S9" i="1" s="1"/>
  <c r="Q8" i="1"/>
  <c r="R8" i="1" s="1"/>
  <c r="S8" i="1" s="1"/>
  <c r="Q7" i="1"/>
  <c r="R7" i="1" s="1"/>
  <c r="S7" i="1" s="1"/>
  <c r="Q6" i="1"/>
  <c r="R6" i="1" s="1"/>
  <c r="S6" i="1" s="1"/>
  <c r="M7" i="1"/>
  <c r="N7" i="1" s="1"/>
  <c r="O7" i="1" s="1"/>
  <c r="M8" i="1"/>
  <c r="N8" i="1" s="1"/>
  <c r="O8" i="1" s="1"/>
  <c r="M9" i="1"/>
  <c r="N9" i="1" s="1"/>
  <c r="O9" i="1" s="1"/>
  <c r="M10" i="1"/>
  <c r="N10" i="1" s="1"/>
  <c r="O10" i="1" s="1"/>
  <c r="M11" i="1"/>
  <c r="N11" i="1" s="1"/>
  <c r="O11" i="1" s="1"/>
  <c r="M12" i="1"/>
  <c r="N12" i="1" s="1"/>
  <c r="O12" i="1" s="1"/>
  <c r="M13" i="1"/>
  <c r="N13" i="1" s="1"/>
  <c r="O13" i="1" s="1"/>
  <c r="M14" i="1"/>
  <c r="N14" i="1" s="1"/>
  <c r="O14" i="1" s="1"/>
  <c r="M15" i="1"/>
  <c r="N15" i="1" s="1"/>
  <c r="O15" i="1" s="1"/>
  <c r="M16" i="1"/>
  <c r="N16" i="1" s="1"/>
  <c r="O16" i="1" s="1"/>
  <c r="M17" i="1"/>
  <c r="N17" i="1" s="1"/>
  <c r="O17" i="1" s="1"/>
  <c r="M18" i="1"/>
  <c r="N18" i="1" s="1"/>
  <c r="O18" i="1" s="1"/>
  <c r="M19" i="1"/>
  <c r="N19" i="1" s="1"/>
  <c r="O19" i="1" s="1"/>
  <c r="M20" i="1"/>
  <c r="N20" i="1" s="1"/>
  <c r="O20" i="1" s="1"/>
  <c r="M21" i="1"/>
  <c r="N21" i="1" s="1"/>
  <c r="O21" i="1" s="1"/>
  <c r="M22" i="1"/>
  <c r="N22" i="1" s="1"/>
  <c r="O22" i="1" s="1"/>
  <c r="M23" i="1"/>
  <c r="N23" i="1" s="1"/>
  <c r="O23" i="1" s="1"/>
  <c r="M24" i="1"/>
  <c r="N24" i="1" s="1"/>
  <c r="O24" i="1" s="1"/>
  <c r="M25" i="1"/>
  <c r="N25" i="1" s="1"/>
  <c r="O25" i="1" s="1"/>
  <c r="M26" i="1"/>
  <c r="N26" i="1" s="1"/>
  <c r="O26" i="1" s="1"/>
  <c r="M27" i="1"/>
  <c r="N27" i="1" s="1"/>
  <c r="O27" i="1" s="1"/>
  <c r="M28" i="1"/>
  <c r="N28" i="1" s="1"/>
  <c r="O28" i="1" s="1"/>
  <c r="M29" i="1"/>
  <c r="N29" i="1" s="1"/>
  <c r="O29" i="1" s="1"/>
  <c r="M30" i="1"/>
  <c r="N30" i="1" s="1"/>
  <c r="O30" i="1" s="1"/>
  <c r="M31" i="1"/>
  <c r="N31" i="1" s="1"/>
  <c r="O31" i="1" s="1"/>
  <c r="M32" i="1"/>
  <c r="N32" i="1" s="1"/>
  <c r="O32" i="1" s="1"/>
  <c r="M33" i="1"/>
  <c r="N33" i="1" s="1"/>
  <c r="O33" i="1" s="1"/>
  <c r="M34" i="1"/>
  <c r="N34" i="1" s="1"/>
  <c r="O34" i="1" s="1"/>
  <c r="M35" i="1"/>
  <c r="N35" i="1" s="1"/>
  <c r="O35" i="1" s="1"/>
  <c r="M36" i="1"/>
  <c r="N36" i="1" s="1"/>
  <c r="O36" i="1" s="1"/>
  <c r="M37" i="1"/>
  <c r="N37" i="1" s="1"/>
  <c r="O37" i="1" s="1"/>
  <c r="M38" i="1"/>
  <c r="N38" i="1" s="1"/>
  <c r="O38" i="1" s="1"/>
  <c r="M39" i="1"/>
  <c r="N39" i="1" s="1"/>
  <c r="O39" i="1" s="1"/>
  <c r="M40" i="1"/>
  <c r="N40" i="1" s="1"/>
  <c r="O40" i="1" s="1"/>
  <c r="AA41" i="1"/>
  <c r="M42" i="1"/>
  <c r="N42" i="1" s="1"/>
  <c r="O42" i="1" s="1"/>
  <c r="M43" i="1"/>
  <c r="N43" i="1" s="1"/>
  <c r="O43" i="1" s="1"/>
  <c r="M44" i="1"/>
  <c r="N44" i="1" s="1"/>
  <c r="O44" i="1" s="1"/>
  <c r="M45" i="1"/>
  <c r="N45" i="1" s="1"/>
  <c r="O45" i="1" s="1"/>
  <c r="M50" i="1"/>
  <c r="N50" i="1" s="1"/>
  <c r="O50" i="1" s="1"/>
  <c r="M51" i="1"/>
  <c r="N51" i="1" s="1"/>
  <c r="O51" i="1" s="1"/>
  <c r="M52" i="1"/>
  <c r="N52" i="1" s="1"/>
  <c r="O52" i="1" s="1"/>
  <c r="M53" i="1"/>
  <c r="N53" i="1" s="1"/>
  <c r="O53" i="1" s="1"/>
  <c r="M54" i="1"/>
  <c r="N54" i="1" s="1"/>
  <c r="O54" i="1" s="1"/>
  <c r="M56" i="1"/>
  <c r="N56" i="1" s="1"/>
  <c r="O56" i="1" s="1"/>
  <c r="M57" i="1"/>
  <c r="N57" i="1" s="1"/>
  <c r="O57" i="1" s="1"/>
  <c r="M58" i="1"/>
  <c r="N58" i="1" s="1"/>
  <c r="O58" i="1" s="1"/>
  <c r="M59" i="1"/>
  <c r="N59" i="1" s="1"/>
  <c r="O59" i="1" s="1"/>
  <c r="M60" i="1"/>
  <c r="N60" i="1" s="1"/>
  <c r="O60" i="1" s="1"/>
  <c r="M61" i="1"/>
  <c r="N61" i="1" s="1"/>
  <c r="O61" i="1" s="1"/>
  <c r="M62" i="1"/>
  <c r="N62" i="1" s="1"/>
  <c r="O62" i="1" s="1"/>
  <c r="M63" i="1"/>
  <c r="N63" i="1" s="1"/>
  <c r="O63" i="1" s="1"/>
  <c r="M64" i="1"/>
  <c r="N64" i="1" s="1"/>
  <c r="O64" i="1" s="1"/>
  <c r="M65" i="1"/>
  <c r="N65" i="1" s="1"/>
  <c r="O65" i="1" s="1"/>
  <c r="M66" i="1"/>
  <c r="N66" i="1" s="1"/>
  <c r="O66" i="1" s="1"/>
  <c r="M67" i="1"/>
  <c r="N67" i="1" s="1"/>
  <c r="O67" i="1" s="1"/>
  <c r="M68" i="1"/>
  <c r="N68" i="1" s="1"/>
  <c r="O68" i="1" s="1"/>
  <c r="M69" i="1"/>
  <c r="N69" i="1" s="1"/>
  <c r="O69" i="1" s="1"/>
  <c r="M70" i="1"/>
  <c r="N70" i="1" s="1"/>
  <c r="O70" i="1" s="1"/>
  <c r="M71" i="1"/>
  <c r="N71" i="1" s="1"/>
  <c r="O71" i="1" s="1"/>
  <c r="M72" i="1"/>
  <c r="N72" i="1" s="1"/>
  <c r="O72" i="1" s="1"/>
  <c r="M6" i="1"/>
  <c r="N6" i="1" s="1"/>
  <c r="O6" i="1" s="1"/>
  <c r="I56" i="1"/>
  <c r="J56" i="1" s="1"/>
  <c r="K56" i="1" s="1"/>
  <c r="I54" i="1"/>
  <c r="J54" i="1" s="1"/>
  <c r="K54" i="1" s="1"/>
  <c r="I43" i="1"/>
  <c r="J43" i="1" s="1"/>
  <c r="K43" i="1" s="1"/>
  <c r="I42" i="1"/>
  <c r="J42" i="1" s="1"/>
  <c r="K42" i="1" s="1"/>
  <c r="U41" i="1"/>
  <c r="V41" i="1" s="1"/>
  <c r="W41" i="1" s="1"/>
  <c r="I14" i="1"/>
  <c r="J14" i="1" s="1"/>
  <c r="K14" i="1" s="1"/>
  <c r="I7" i="1"/>
  <c r="J7" i="1" s="1"/>
  <c r="K7" i="1" s="1"/>
  <c r="I8" i="1"/>
  <c r="J8" i="1" s="1"/>
  <c r="K8" i="1" s="1"/>
  <c r="I6" i="1"/>
  <c r="J6" i="1" s="1"/>
  <c r="K6" i="1" s="1"/>
  <c r="I72" i="1"/>
  <c r="J72" i="1" s="1"/>
  <c r="K72" i="1" s="1"/>
  <c r="I71" i="1"/>
  <c r="J71" i="1" s="1"/>
  <c r="K71" i="1" s="1"/>
  <c r="I70" i="1"/>
  <c r="J70" i="1" s="1"/>
  <c r="K70" i="1" s="1"/>
  <c r="I69" i="1"/>
  <c r="J69" i="1" s="1"/>
  <c r="K69" i="1" s="1"/>
  <c r="I68" i="1"/>
  <c r="J68" i="1" s="1"/>
  <c r="K68" i="1" s="1"/>
  <c r="I67" i="1"/>
  <c r="J67" i="1" s="1"/>
  <c r="K67" i="1" s="1"/>
  <c r="I66" i="1"/>
  <c r="J66" i="1" s="1"/>
  <c r="K66" i="1" s="1"/>
  <c r="I65" i="1"/>
  <c r="J65" i="1" s="1"/>
  <c r="K65" i="1" s="1"/>
  <c r="I64" i="1"/>
  <c r="J64" i="1" s="1"/>
  <c r="K64" i="1" s="1"/>
  <c r="I63" i="1"/>
  <c r="J63" i="1" s="1"/>
  <c r="K63" i="1" s="1"/>
  <c r="I62" i="1"/>
  <c r="J62" i="1" s="1"/>
  <c r="K62" i="1" s="1"/>
  <c r="I61" i="1"/>
  <c r="J61" i="1" s="1"/>
  <c r="K61" i="1" s="1"/>
  <c r="I60" i="1"/>
  <c r="J60" i="1" s="1"/>
  <c r="K60" i="1" s="1"/>
  <c r="I59" i="1"/>
  <c r="J59" i="1" s="1"/>
  <c r="K59" i="1" s="1"/>
  <c r="I58" i="1"/>
  <c r="J58" i="1" s="1"/>
  <c r="K58" i="1" s="1"/>
  <c r="I57" i="1"/>
  <c r="J57" i="1" s="1"/>
  <c r="K57" i="1" s="1"/>
  <c r="I53" i="1"/>
  <c r="J53" i="1" s="1"/>
  <c r="K53" i="1" s="1"/>
  <c r="I52" i="1"/>
  <c r="J52" i="1" s="1"/>
  <c r="K52" i="1" s="1"/>
  <c r="I51" i="1"/>
  <c r="J51" i="1" s="1"/>
  <c r="K51" i="1" s="1"/>
  <c r="I50" i="1"/>
  <c r="J50" i="1" s="1"/>
  <c r="K50" i="1" s="1"/>
  <c r="I45" i="1"/>
  <c r="J45" i="1" s="1"/>
  <c r="K45" i="1" s="1"/>
  <c r="I44" i="1"/>
  <c r="J44" i="1" s="1"/>
  <c r="K44" i="1" s="1"/>
  <c r="I40" i="1"/>
  <c r="J40" i="1" s="1"/>
  <c r="K40" i="1" s="1"/>
  <c r="I39" i="1"/>
  <c r="J39" i="1" s="1"/>
  <c r="K39" i="1" s="1"/>
  <c r="I38" i="1"/>
  <c r="J38" i="1" s="1"/>
  <c r="K38" i="1" s="1"/>
  <c r="I37" i="1"/>
  <c r="J37" i="1" s="1"/>
  <c r="K37" i="1" s="1"/>
  <c r="I36" i="1"/>
  <c r="J36" i="1" s="1"/>
  <c r="K36" i="1" s="1"/>
  <c r="I35" i="1"/>
  <c r="J35" i="1" s="1"/>
  <c r="K35" i="1" s="1"/>
  <c r="I34" i="1"/>
  <c r="J34" i="1" s="1"/>
  <c r="K34" i="1" s="1"/>
  <c r="I33" i="1"/>
  <c r="J33" i="1" s="1"/>
  <c r="K33" i="1" s="1"/>
  <c r="I32" i="1"/>
  <c r="J32" i="1" s="1"/>
  <c r="K32" i="1" s="1"/>
  <c r="I31" i="1"/>
  <c r="J31" i="1" s="1"/>
  <c r="K31" i="1" s="1"/>
  <c r="I30" i="1"/>
  <c r="J30" i="1" s="1"/>
  <c r="K30" i="1" s="1"/>
  <c r="I29" i="1"/>
  <c r="J29" i="1" s="1"/>
  <c r="K29" i="1" s="1"/>
  <c r="I28" i="1"/>
  <c r="J28" i="1" s="1"/>
  <c r="K28" i="1" s="1"/>
  <c r="I9" i="1"/>
  <c r="J9" i="1" s="1"/>
  <c r="K9" i="1" s="1"/>
  <c r="I10" i="1"/>
  <c r="J10" i="1" s="1"/>
  <c r="K10" i="1" s="1"/>
  <c r="I11" i="1"/>
  <c r="J11" i="1" s="1"/>
  <c r="K11" i="1" s="1"/>
  <c r="I12" i="1"/>
  <c r="J12" i="1" s="1"/>
  <c r="K12" i="1" s="1"/>
  <c r="I13" i="1"/>
  <c r="J13" i="1" s="1"/>
  <c r="K13" i="1" s="1"/>
  <c r="I15" i="1"/>
  <c r="J15" i="1" s="1"/>
  <c r="K15" i="1" s="1"/>
  <c r="I16" i="1"/>
  <c r="J16" i="1" s="1"/>
  <c r="K16" i="1" s="1"/>
  <c r="I17" i="1"/>
  <c r="J17" i="1" s="1"/>
  <c r="K17" i="1" s="1"/>
  <c r="I18" i="1"/>
  <c r="J18" i="1" s="1"/>
  <c r="K18" i="1" s="1"/>
  <c r="I19" i="1"/>
  <c r="J19" i="1" s="1"/>
  <c r="K19" i="1" s="1"/>
  <c r="I20" i="1"/>
  <c r="J20" i="1" s="1"/>
  <c r="K20" i="1" s="1"/>
  <c r="I21" i="1"/>
  <c r="J21" i="1" s="1"/>
  <c r="K21" i="1" s="1"/>
  <c r="I22" i="1"/>
  <c r="J22" i="1" s="1"/>
  <c r="K22" i="1" s="1"/>
  <c r="I23" i="1"/>
  <c r="J23" i="1" s="1"/>
  <c r="K23" i="1" s="1"/>
  <c r="I24" i="1"/>
  <c r="J24" i="1" s="1"/>
  <c r="K24" i="1" s="1"/>
  <c r="I25" i="1"/>
  <c r="J25" i="1" s="1"/>
  <c r="K25" i="1" s="1"/>
  <c r="I26" i="1"/>
  <c r="J26" i="1" s="1"/>
  <c r="K26" i="1" s="1"/>
  <c r="I27" i="1"/>
  <c r="J27" i="1" s="1"/>
  <c r="K27" i="1" s="1"/>
  <c r="AY64" i="1" l="1"/>
  <c r="AZ64" i="1" s="1"/>
  <c r="AW64" i="1"/>
  <c r="AX64" i="1" s="1"/>
  <c r="AW10" i="1"/>
  <c r="AX10" i="1" s="1"/>
  <c r="AY10" i="1" s="1"/>
  <c r="AZ10" i="1" s="1"/>
  <c r="AW63" i="1"/>
  <c r="AX63" i="1" s="1"/>
  <c r="AY63" i="1" s="1"/>
  <c r="AZ63" i="1" s="1"/>
  <c r="AW62" i="1"/>
  <c r="AX62" i="1" s="1"/>
  <c r="AY62" i="1" s="1"/>
  <c r="AZ62" i="1" s="1"/>
  <c r="AW8" i="1"/>
  <c r="AX8" i="1" s="1"/>
  <c r="AY8" i="1" s="1"/>
  <c r="AZ8" i="1" s="1"/>
  <c r="AW23" i="1"/>
  <c r="AX23" i="1" s="1"/>
  <c r="AY23" i="1" s="1"/>
  <c r="AZ23" i="1" s="1"/>
  <c r="AW60" i="1"/>
  <c r="AX60" i="1" s="1"/>
  <c r="AY60" i="1" s="1"/>
  <c r="AZ60" i="1" s="1"/>
  <c r="AW37" i="1"/>
  <c r="AX37" i="1" s="1"/>
  <c r="AY37" i="1" s="1"/>
  <c r="AZ37" i="1" s="1"/>
  <c r="AY20" i="1"/>
  <c r="AZ20" i="1" s="1"/>
  <c r="AW20" i="1"/>
  <c r="AX20" i="1" s="1"/>
  <c r="AW6" i="1"/>
  <c r="AX6" i="1" s="1"/>
  <c r="AY6" i="1" s="1"/>
  <c r="AZ6" i="1" s="1"/>
  <c r="AW35" i="1"/>
  <c r="AX35" i="1" s="1"/>
  <c r="AY35" i="1" s="1"/>
  <c r="AZ35" i="1" s="1"/>
  <c r="AW56" i="1"/>
  <c r="AX56" i="1" s="1"/>
  <c r="AY56" i="1" s="1"/>
  <c r="AZ56" i="1" s="1"/>
  <c r="AW34" i="1"/>
  <c r="AX34" i="1" s="1"/>
  <c r="AY34" i="1" s="1"/>
  <c r="AZ34" i="1" s="1"/>
  <c r="AW54" i="1"/>
  <c r="AX54" i="1" s="1"/>
  <c r="AY54" i="1" s="1"/>
  <c r="AZ54" i="1" s="1"/>
  <c r="AW33" i="1"/>
  <c r="AX33" i="1" s="1"/>
  <c r="AY33" i="1" s="1"/>
  <c r="AZ33" i="1" s="1"/>
  <c r="AW16" i="1"/>
  <c r="AX16" i="1" s="1"/>
  <c r="AY16" i="1" s="1"/>
  <c r="AZ16" i="1" s="1"/>
  <c r="AY52" i="1"/>
  <c r="AZ52" i="1" s="1"/>
  <c r="AW52" i="1"/>
  <c r="AX52" i="1" s="1"/>
  <c r="AW26" i="1"/>
  <c r="AX26" i="1" s="1"/>
  <c r="AY26" i="1" s="1"/>
  <c r="AZ26" i="1" s="1"/>
  <c r="AW25" i="1"/>
  <c r="AX25" i="1" s="1"/>
  <c r="AY25" i="1" s="1"/>
  <c r="AZ25" i="1" s="1"/>
  <c r="AW40" i="1"/>
  <c r="AX40" i="1" s="1"/>
  <c r="AY40" i="1" s="1"/>
  <c r="AZ40" i="1" s="1"/>
  <c r="AW7" i="1"/>
  <c r="AX7" i="1" s="1"/>
  <c r="AY7" i="1" s="1"/>
  <c r="AZ7" i="1" s="1"/>
  <c r="AW22" i="1"/>
  <c r="AX22" i="1" s="1"/>
  <c r="AY22" i="1" s="1"/>
  <c r="AZ22" i="1" s="1"/>
  <c r="AW59" i="1"/>
  <c r="AX59" i="1" s="1"/>
  <c r="AY59" i="1" s="1"/>
  <c r="AZ59" i="1" s="1"/>
  <c r="AW36" i="1"/>
  <c r="AX36" i="1" s="1"/>
  <c r="AY36" i="1" s="1"/>
  <c r="AZ36" i="1" s="1"/>
  <c r="AY57" i="1"/>
  <c r="AZ57" i="1" s="1"/>
  <c r="AW57" i="1"/>
  <c r="AX57" i="1" s="1"/>
  <c r="AW70" i="1"/>
  <c r="AX70" i="1" s="1"/>
  <c r="AY70" i="1" s="1"/>
  <c r="AZ70" i="1" s="1"/>
  <c r="AW32" i="1"/>
  <c r="AX32" i="1" s="1"/>
  <c r="AY32" i="1" s="1"/>
  <c r="AZ32" i="1" s="1"/>
  <c r="AW15" i="1"/>
  <c r="AX15" i="1" s="1"/>
  <c r="AY15" i="1" s="1"/>
  <c r="AZ15" i="1" s="1"/>
  <c r="AW30" i="1"/>
  <c r="AX30" i="1" s="1"/>
  <c r="AY30" i="1" s="1"/>
  <c r="AZ30" i="1" s="1"/>
  <c r="AW67" i="1"/>
  <c r="AX67" i="1" s="1"/>
  <c r="AY67" i="1" s="1"/>
  <c r="AZ67" i="1" s="1"/>
  <c r="AW50" i="1"/>
  <c r="AX50" i="1" s="1"/>
  <c r="AY50" i="1" s="1"/>
  <c r="AZ50" i="1" s="1"/>
  <c r="AW29" i="1"/>
  <c r="AX29" i="1" s="1"/>
  <c r="AY29" i="1" s="1"/>
  <c r="AZ29" i="1" s="1"/>
  <c r="AY13" i="1"/>
  <c r="AZ13" i="1" s="1"/>
  <c r="AW13" i="1"/>
  <c r="AX13" i="1" s="1"/>
  <c r="AW43" i="1"/>
  <c r="AX43" i="1" s="1"/>
  <c r="AY43" i="1" s="1"/>
  <c r="AZ43" i="1" s="1"/>
  <c r="AW42" i="1"/>
  <c r="AX42" i="1" s="1"/>
  <c r="AY42" i="1" s="1"/>
  <c r="AZ42" i="1" s="1"/>
  <c r="AW9" i="1"/>
  <c r="AX9" i="1" s="1"/>
  <c r="AY9" i="1" s="1"/>
  <c r="AZ9" i="1" s="1"/>
  <c r="AW24" i="1"/>
  <c r="AX24" i="1" s="1"/>
  <c r="AY24" i="1" s="1"/>
  <c r="AZ24" i="1" s="1"/>
  <c r="AW39" i="1"/>
  <c r="AX39" i="1" s="1"/>
  <c r="AY39" i="1" s="1"/>
  <c r="AZ39" i="1" s="1"/>
  <c r="AW38" i="1"/>
  <c r="AX38" i="1" s="1"/>
  <c r="AY38" i="1" s="1"/>
  <c r="AZ38" i="1" s="1"/>
  <c r="AW21" i="1"/>
  <c r="AX21" i="1" s="1"/>
  <c r="AY21" i="1" s="1"/>
  <c r="AZ21" i="1" s="1"/>
  <c r="AY58" i="1"/>
  <c r="AZ58" i="1" s="1"/>
  <c r="AW58" i="1"/>
  <c r="AX58" i="1" s="1"/>
  <c r="AW69" i="1"/>
  <c r="AX69" i="1" s="1"/>
  <c r="AY69" i="1" s="1"/>
  <c r="AZ69" i="1" s="1"/>
  <c r="AW31" i="1"/>
  <c r="AX31" i="1" s="1"/>
  <c r="AY31" i="1" s="1"/>
  <c r="AZ31" i="1" s="1"/>
  <c r="AW68" i="1"/>
  <c r="AX68" i="1" s="1"/>
  <c r="AY68" i="1" s="1"/>
  <c r="AZ68" i="1" s="1"/>
  <c r="AW14" i="1"/>
  <c r="AX14" i="1" s="1"/>
  <c r="AY14" i="1" s="1"/>
  <c r="AZ14" i="1" s="1"/>
  <c r="AW66" i="1"/>
  <c r="AX66" i="1" s="1"/>
  <c r="AY66" i="1" s="1"/>
  <c r="AZ66" i="1" s="1"/>
  <c r="AW45" i="1"/>
  <c r="AX45" i="1" s="1"/>
  <c r="AY45" i="1" s="1"/>
  <c r="AZ45" i="1" s="1"/>
  <c r="AW28" i="1"/>
  <c r="AX28" i="1" s="1"/>
  <c r="AY28" i="1" s="1"/>
  <c r="AZ28" i="1" s="1"/>
  <c r="AY12" i="1"/>
  <c r="AZ12" i="1" s="1"/>
  <c r="AW12" i="1"/>
  <c r="AX12" i="1" s="1"/>
  <c r="AW61" i="1"/>
  <c r="AX61" i="1" s="1"/>
  <c r="AY61" i="1" s="1"/>
  <c r="AZ61" i="1" s="1"/>
  <c r="AW19" i="1"/>
  <c r="AX19" i="1" s="1"/>
  <c r="AY19" i="1" s="1"/>
  <c r="AZ19" i="1" s="1"/>
  <c r="AW72" i="1"/>
  <c r="AX72" i="1" s="1"/>
  <c r="AY72" i="1" s="1"/>
  <c r="AZ72" i="1" s="1"/>
  <c r="AW18" i="1"/>
  <c r="AX18" i="1" s="1"/>
  <c r="AY18" i="1" s="1"/>
  <c r="AZ18" i="1" s="1"/>
  <c r="AW71" i="1"/>
  <c r="AX71" i="1" s="1"/>
  <c r="AY71" i="1" s="1"/>
  <c r="AZ71" i="1" s="1"/>
  <c r="AW17" i="1"/>
  <c r="AX17" i="1" s="1"/>
  <c r="AY17" i="1" s="1"/>
  <c r="AZ17" i="1" s="1"/>
  <c r="AW53" i="1"/>
  <c r="AX53" i="1" s="1"/>
  <c r="AY53" i="1" s="1"/>
  <c r="AZ53" i="1" s="1"/>
  <c r="AY51" i="1"/>
  <c r="AZ51" i="1" s="1"/>
  <c r="AW51" i="1"/>
  <c r="AX51" i="1" s="1"/>
  <c r="AW65" i="1"/>
  <c r="AX65" i="1" s="1"/>
  <c r="AY65" i="1" s="1"/>
  <c r="AZ65" i="1" s="1"/>
  <c r="AW44" i="1"/>
  <c r="AX44" i="1" s="1"/>
  <c r="AY44" i="1" s="1"/>
  <c r="AZ44" i="1" s="1"/>
  <c r="AW27" i="1"/>
  <c r="AX27" i="1" s="1"/>
  <c r="AY27" i="1" s="1"/>
  <c r="AZ27" i="1" s="1"/>
  <c r="AW11" i="1"/>
  <c r="AX11" i="1" s="1"/>
  <c r="AY11" i="1" s="1"/>
  <c r="AZ11" i="1" s="1"/>
  <c r="AV41" i="1"/>
  <c r="AY47" i="1"/>
  <c r="AZ47" i="1" s="1"/>
  <c r="AY46" i="1"/>
  <c r="AZ46" i="1" s="1"/>
  <c r="AZ55" i="1"/>
  <c r="AV55" i="1"/>
  <c r="AW55" i="1" s="1"/>
  <c r="AX55" i="1" s="1"/>
  <c r="AW41" i="1" l="1"/>
  <c r="AX41" i="1" s="1"/>
  <c r="AY41" i="1" s="1"/>
  <c r="AZ4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5" authorId="0" shapeId="0" xr:uid="{00000000-0006-0000-0000-000001000000}">
      <text>
        <r>
          <rPr>
            <sz val="11"/>
            <color theme="1"/>
            <rFont val="Calibri"/>
            <family val="2"/>
            <scheme val="minor"/>
          </rPr>
          <t>Sumapaz:
ESTA ES LA UNICA COLUMNA QUE SE DEBE DILIGENCIAR.</t>
        </r>
      </text>
    </comment>
    <comment ref="L5" authorId="0" shapeId="0" xr:uid="{9822C447-C54E-4CCD-8FD3-DC748175C550}">
      <text>
        <r>
          <rPr>
            <sz val="11"/>
            <color theme="1"/>
            <rFont val="Calibri"/>
            <family val="2"/>
            <scheme val="minor"/>
          </rPr>
          <t>Sumapaz:
ESTA ES LA UNICA COLUMNA QUE SE DEBE DILIGENCIAR.</t>
        </r>
      </text>
    </comment>
    <comment ref="P5" authorId="0" shapeId="0" xr:uid="{AC2B8C51-9C6C-4944-A18F-E22C70914148}">
      <text>
        <r>
          <rPr>
            <sz val="11"/>
            <color theme="1"/>
            <rFont val="Calibri"/>
            <family val="2"/>
            <scheme val="minor"/>
          </rPr>
          <t>Sumapaz:
ESTA ES LA UNICA COLUMNA QUE SE DEBE DILIGENCIAR.</t>
        </r>
      </text>
    </comment>
    <comment ref="T5" authorId="0" shapeId="0" xr:uid="{5AFDF35F-833B-4165-8042-DC1D3EAB20B0}">
      <text>
        <r>
          <rPr>
            <sz val="11"/>
            <color theme="1"/>
            <rFont val="Calibri"/>
            <family val="2"/>
            <scheme val="minor"/>
          </rPr>
          <t>Sumapaz:
ESTA ES LA UNICA COLUMNA QUE SE DEBE DILIGENCIAR.</t>
        </r>
      </text>
    </comment>
    <comment ref="X5" authorId="0" shapeId="0" xr:uid="{667CE778-D49C-4316-8CD2-29AA3154D7B7}">
      <text>
        <r>
          <rPr>
            <sz val="11"/>
            <color theme="1"/>
            <rFont val="Calibri"/>
            <family val="2"/>
            <scheme val="minor"/>
          </rPr>
          <t>Sumapaz:
ESTA ES LA UNICA COLUMNA QUE SE DEBE DILIGENCIAR.</t>
        </r>
      </text>
    </comment>
    <comment ref="AB5" authorId="0" shapeId="0" xr:uid="{61D0D4F7-9577-404B-B83C-128355F6A4C4}">
      <text>
        <r>
          <rPr>
            <sz val="11"/>
            <color theme="1"/>
            <rFont val="Calibri"/>
            <family val="2"/>
            <scheme val="minor"/>
          </rPr>
          <t>Sumapaz:
ESTA ES LA UNICA COLUMNA QUE SE DEBE DILIGENCIAR.</t>
        </r>
      </text>
    </comment>
    <comment ref="AF5" authorId="0" shapeId="0" xr:uid="{A43C21DC-D4D8-42DC-948D-8062D276D4BB}">
      <text>
        <r>
          <rPr>
            <sz val="11"/>
            <color theme="1"/>
            <rFont val="Calibri"/>
            <family val="2"/>
            <scheme val="minor"/>
          </rPr>
          <t>Sumapaz:
ESTA ES LA UNICA COLUMNA QUE SE DEBE DILIGENCIAR.</t>
        </r>
      </text>
    </comment>
    <comment ref="AJ5" authorId="0" shapeId="0" xr:uid="{A6362FF3-B65B-4ACE-B846-8A95024B9EBE}">
      <text>
        <r>
          <rPr>
            <sz val="11"/>
            <color theme="1"/>
            <rFont val="Calibri"/>
            <family val="2"/>
            <scheme val="minor"/>
          </rPr>
          <t>Sumapaz:
ESTA ES LA UNICA COLUMNA QUE SE DEBE DILIGENCIAR.</t>
        </r>
      </text>
    </comment>
    <comment ref="AN5" authorId="0" shapeId="0" xr:uid="{5CF540E4-BB08-FB4E-808D-E3652E186D33}">
      <text>
        <r>
          <rPr>
            <sz val="11"/>
            <color theme="1"/>
            <rFont val="Calibri"/>
            <family val="2"/>
            <scheme val="minor"/>
          </rPr>
          <t>Sumapaz:
ESTA ES LA UNICA COLUMNA QUE SE DEBE DILIGENCIAR.</t>
        </r>
      </text>
    </comment>
    <comment ref="AR5" authorId="0" shapeId="0" xr:uid="{69985532-9113-4FFB-85C3-B501E5074602}">
      <text>
        <r>
          <rPr>
            <sz val="11"/>
            <color rgb="FF000000"/>
            <rFont val="Calibri"/>
            <family val="2"/>
          </rPr>
          <t xml:space="preserve">Sumapaz:
</t>
        </r>
        <r>
          <rPr>
            <sz val="11"/>
            <color rgb="FF000000"/>
            <rFont val="Calibri"/>
            <family val="2"/>
          </rPr>
          <t>ESTA ES LA UNICA COLUMNA QUE SE DEBE DILIGENCIAR.</t>
        </r>
      </text>
    </comment>
    <comment ref="AV5" authorId="0" shapeId="0" xr:uid="{3263E464-DEC2-425B-862B-AF886A059B64}">
      <text>
        <r>
          <rPr>
            <sz val="11"/>
            <color theme="1"/>
            <rFont val="Calibri"/>
            <family val="2"/>
            <scheme val="minor"/>
          </rPr>
          <t>Sumapaz:
ESTA ES LA UNICA COLUMNA QUE SE DEBE DILIGENCIAR.</t>
        </r>
      </text>
    </comment>
  </commentList>
</comments>
</file>

<file path=xl/sharedStrings.xml><?xml version="1.0" encoding="utf-8"?>
<sst xmlns="http://schemas.openxmlformats.org/spreadsheetml/2006/main" count="278" uniqueCount="170">
  <si>
    <t>ITEM</t>
  </si>
  <si>
    <t>ELEMENTO Y/O PRODUCTO</t>
  </si>
  <si>
    <t xml:space="preserve">DESCRIPCIÓN ESPECIFICACION TECNICA </t>
  </si>
  <si>
    <t xml:space="preserve">VALOR UNITARIO SIN IVA </t>
  </si>
  <si>
    <t>IVA</t>
  </si>
  <si>
    <t xml:space="preserve">VALOR UNITARIO CON IVA </t>
  </si>
  <si>
    <t>VALOR TOTAL</t>
  </si>
  <si>
    <t>FDLPA (FONDO DE DESARROLLO LOCAL DE PUENTE ARANDA)</t>
  </si>
  <si>
    <t xml:space="preserve">NOTA </t>
  </si>
  <si>
    <t>ALQUILER AUDITORIO O SALON SENCILLO</t>
  </si>
  <si>
    <t>DIA</t>
  </si>
  <si>
    <t xml:space="preserve">PROFESIONAL EXPERTO EN NERUCOAHING </t>
  </si>
  <si>
    <t>PROFESIONAL EXPERTO EN NEUROCOACHING, GESTIÓN EMOCIONAL Y PROCESOS DE SANACIÓN, CON FORMACIÓN PROFESIONAL EN PSICOLOGÍA, DESARROLLO HUMANO, TRABAJO SOCIAL, TERAPIAS INTEGRATIVAS O ÁREAS AFINES, Y CERTIFICACIÓN O FORMACIÓN COMPLEMENTARIA EN NEUROCOACHING, PROGRAMACIÓN NEUROLINGÜÍSTICA (PNL), INTELIGENCIA EMOCIONAL, MINDFULNESS O ACOMPAÑAMIENTO PSICOEMOCIONAL, CON EXPERIENCIA EN ORIENTACIÓN DE PROCESOS VIVENCIALES RELACIONADOS CON PERDÓN, TRANSFORMACIÓN PERSONAL, RECONCILIACIÓN Y FORTALECIMIENTO DE VÍNCULOS.</t>
  </si>
  <si>
    <t>SESIONES</t>
  </si>
  <si>
    <t>UNIDAD</t>
  </si>
  <si>
    <t xml:space="preserve">*ALQUILER	POR	SESIÓN
*SERVICIO	DE	ASEO
*DESARROLLO DE SESIONES PARA CAPACIDAD ENTRE CINCUENTA Y OCHENTA PERSONAS.
*INCLUYA MESAS, SILLAS, VIDEO BEAM Y SONIDO	BASICO
4 DIFERENTES BARRIOS DE LA LOCALIDAD (ESPACIOS CERCANOS A A LOS GRUPOS CONCERTADOS) </t>
  </si>
  <si>
    <t xml:space="preserve">
ALQUILER AUDITORIO O SALON SENCILLO</t>
  </si>
  <si>
    <t xml:space="preserve">
  	SÁNDWICH O BAGUETTE RELLENO (JAMÓN Y QUESO, POLLO O CARNE 200 GRAMOS) – 1 UNIDAD
PRODUCTO DE PANADERÍA (ALMOJÁBANA, CROISSANT O PASABOCAS) – 1 UNIDAD
FRUTA ENTERA (BANANO, MANDARINA O MANZANA) – 1 UNIDAD
BEBIDA (JUGO NATURAL O AVENA 250 ML) – 1 UNIDAD </t>
  </si>
  <si>
    <t>REFRIGERIOS</t>
  </si>
  <si>
    <t>1 MACETA MEDIANA PARA ROMPER Y RECONSTRUIR
1 PEGANTE MULTIPROPÓSITO
1 VINILO 
1 PINCEL GRUESO
3 PAPELETAS DE ESCARCHA
1 LACA SELLANTE</t>
  </si>
  <si>
    <t xml:space="preserve">
KIT DE RECONSTRUCCIÓN  </t>
  </si>
  <si>
    <t xml:space="preserve">*ALQUILER	POR	SESIÓN
*SERVICIO	DE	ASEO
*DESARROLLO DE SESIONES PARA CAPACIDAD ENTRE CINCUENTA Y OCHENTA PERSONAS.
*INCLUYA MESAS, SILLAS, VIDEO BEAM Y SONIDO	BÁSICO
</t>
  </si>
  <si>
    <t>DÍA</t>
  </si>
  <si>
    <t xml:space="preserve">PROFESIONAL EN ARTES  </t>
  </si>
  <si>
    <t>PROFESIONAL EN ARTES PLÁSTICAS, ARTES VISUALES O MAESTRO EN ARTES, CON EXPERIENCIA EN PROCESOS DE FORMACIÓN ARTÍSTICA COMUNITARIA, MURALISMO PARTICIPATIVO, PEDAGOGÍAS PARA LA TRANSFORMACIÓN SOCIAL Y DESARROLLO DE METODOLOGÍAS CREATIVAS ORIENTADAS A LA MEMORIA, LA SANACIÓN, LA CONVIVENCIA Y LA CONSTRUCCIÓN COLECTIVA.
2 AÑOS DE EXPERIENCIA</t>
  </si>
  <si>
    <t xml:space="preserve">REFRIGERIOS  </t>
  </si>
  <si>
    <t>PRODUCTO DE PANADERÍA (ALMOJÁBANA, CROISSANT O PASABOCAS) – 1 UNIDAD
BEBIDA (JUGO NATURAL O AVENA 250 ML) – 1 UNIDAD</t>
  </si>
  <si>
    <t xml:space="preserve">KIT ARTÍSTICO  </t>
  </si>
  <si>
    <t xml:space="preserve">1 CUADERNO DE DIBUJO, 50 HOJAS, MATERIAL RECICLADO. 
3 UNIDADES DE LÁPICES DE DIBUJO(HB, 2B, 6B)
1 BORRADOR 
1 TAJALAPIZ
1 CAJA DE COLORES X 12 UNIDADES </t>
  </si>
  <si>
    <t xml:space="preserve">
MURAL  </t>
  </si>
  <si>
    <t>CONTRATACIÓN DE ARTISTA MURALISTA O COLECTIVO ARTÍSTICO CON EXPERIENCIA CERTIFICABLE EN DISEÑO, COMPOSICIÓN Y EJECUCIÓN DE MURALES, PARA LA REALIZACIÓN DE UN MURAL DE 4 METROS DE ALTURA POR 3 METROS DE ANCHO (12 M²), INCLUYENDO CONCEPTUALIZACIÓN SEGÚN BOCETO COMUNITARIO, DISEÑO FINAL, TRAZADO, PINTURA Y ACABADOS.</t>
  </si>
  <si>
    <t xml:space="preserve">
CARPA TIPO STAND 4X4</t>
  </si>
  <si>
    <t>ALQUILER DE CARPA TIPO CONCIERTO O PAGODA ALQUILER CARPA ESTRUCTURAL LONA 100% IMPERMEABLE; RESISTENTE A LA INTEMPERIE, LONA ALTA DENSIDAD, ALTO CALIBRE CON MICROFIBRAS INTERNAS PARA MAYOR DURACIÓN CALIBRE 700 A 530 FIBRAS CON LATERALES. (EVENTO 8 HORAS</t>
  </si>
  <si>
    <t>•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(3) DE DIADEMA CON FRECUENCIA SELECCIONABLE DE UHF O DIGITAL, DIVERSIFICADO CON DOBLE ANTENA, CONDENSADOR CON PATRÓN POLAR CARDIODE, CON UNA RESPUESTA EN FRECUENCIA DE 50HZ- 20KHZ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OPERARIO TOTALMENTE UNIFORMADO CON LA</t>
  </si>
  <si>
    <t>SONIDO (ALQUILER)</t>
  </si>
  <si>
    <t>TARIMA  6X 6 METROS</t>
  </si>
  <si>
    <t xml:space="preserve">
REFRIGERIO </t>
  </si>
  <si>
    <t>UN SÁNDWICH DE 300 GRS DE POLLO O ATÚN, PAN ESPECIAL, QUESO, TOMATE, LECHUGA (EMPACADO EN PAPEL VINIPEL), JUGO O AVENA EN CAJA DE 200 ML, FRUTA DE TEMPORADA Y GOLOSINA. TODO EMPACADO EN BOLSA DE PAPEL. QUE CUMPLA CON LAS NORMAS DE BIOSEGURIDAD	-	EMPACADO</t>
  </si>
  <si>
    <t xml:space="preserve">VELAS </t>
  </si>
  <si>
    <t>VELAS BLANCAS PARA LAS FAMILIAS PARTICIPANTES</t>
  </si>
  <si>
    <t xml:space="preserve">MANTELES A CUADROS PARA RECREAR UN ESCENARIO DE PICNIC, EN LOS QUE LAS FAMILIAS SE PUEDAN SENTAR PARA APRECIAR LA JORNADA. 
MANTELES DE 2X2 METROS </t>
  </si>
  <si>
    <t>PRESENTADOR(A) O MAESTRA(O) DE CEREMONIAS</t>
  </si>
  <si>
    <t>PRESENTADOR CON EXPERIENCIA EN MANEJO DE GRUPOS, EXPERIENCIAS ACREDIADA EN NEUROCOACHING. NEUROCOACHING, HORAS
36 MESES DE EXPERIENCIA LABORAL EN PRESENTACIÓN Y EXPERIENCIA EN MANEJO DE GRUPOS, INTERVENCIONES PARA ENTIDADES PÚBLICAS Y/O PROYECTOS SOCIALES</t>
  </si>
  <si>
    <t>`JORNADA</t>
  </si>
  <si>
    <t>AGRUPACIÓN DE TEATRO</t>
  </si>
  <si>
    <t>AGRUPACIÓN ARTÍSTICA DE TEATRO, CON EXPERIENCIA EN CREACIÓN Y PUESTA EN ESCENA DE OBRAS CON ENFOQUE SOCIAL, COMUNITARIO Y DE LIBRE EXPRESIÓN ESPIRITUAL O RELIGIOSA, ORIENTADAS A PROMOVER MENSAJES DE PERDÓN, SANACIÓN, RECONCILIACIÓN Y FORTALECIMIENTO DE LOS VÍNCULOS HUMANOS. LA AGRUPACIÓN DEBERÁ ACREDITAR 1 AÑO DE EXPERIENCIA EN PROCESOS CULTURALES PARTICIPATIVOS Y MONTAJES ESCÉNICOS CON CONTENIDOS REFLEXIVOS Y PEDAGÓGICOS.</t>
  </si>
  <si>
    <t xml:space="preserve">KIT DE BISUTERIA </t>
  </si>
  <si>
    <t xml:space="preserve">10 METROS DE HILO ELÁSTICO
1000 CUENTAS PLÁSTICAS DE DIVERSOS COLORES
1000 LETRAS SURTIDAS </t>
  </si>
  <si>
    <t xml:space="preserve">MÁNDALA GIGANTE KIT  </t>
  </si>
  <si>
    <t xml:space="preserve">IMPRESIÓN DE MÁNDALA TIPO PLIEGO, BLANCO Y NEGRO  
10 VINILOS 120 ML COLORES SURTIDOS 
10 PINCELES DE DIFERENTES COLORES </t>
  </si>
  <si>
    <t xml:space="preserve">SUCULENTAS </t>
  </si>
  <si>
    <t>SE TENDRÁN SEMILLEROS DE SUCULENTAS PARA ENTREGAR A LOS PARTICIPANTES DE LOS TALLERES DE PREPARACIÓN, PARA SEMBRAR EN LA MACETA Y RESIGNIFICAR EL PERDÓN</t>
  </si>
  <si>
    <t xml:space="preserve">*ALQUILER	POR	SESION
*SERVICIO	DE	ASEO
*DESARROLLO DE SESIONES PARA CAPACIDAD ENTRE CINCUENTA Y OCHENTA PERSONAS.
*INCLUYA MESAS, SILLAS, VIDEO BEAM Y SONIDO	BASICO
</t>
  </si>
  <si>
    <t xml:space="preserve">
PROFESIONAL EXPERTO EN YOGA Y PILATES </t>
  </si>
  <si>
    <t>PROFESIONAL EN DEPORTE, ACTIVIDAD FÍSICA O ÁREAS AFINES, CON FORMACIÓN Y/O CERTIFICACIÓN COMPLEMENTARIA EN YOGA, PILATES, ENTRENAMIENTO FUNCIONAL, BIENESTAR CORPORAL O TÉCNICAS MENTE-CUERPO, CON EXPERIENCIA EN ORIENTACIÓN DE PROCESOS FORMATIVOS GRUPALES DIRIGIDOS A POBLACIÓN ADULTA, MUJERES CUIDADORAS O COMUNIDADES.</t>
  </si>
  <si>
    <t xml:space="preserve">PROFESIONAL EXPERTO EN NUTRICIÓN Y COCINA SALUDABLE  </t>
  </si>
  <si>
    <t xml:space="preserve">PROFESIONAL EN NUTRICIÓN Y DIETÉTICA, GASTRONOMÍA, INGENIERÍA DE ALIMENTOS O ÁREAS AFINES, CON FORMACIÓN COMPLEMENTARIA Y EXPERIENCIA EN NUTRICIÓN PREVENTIVA, ALIMENTACIÓN SALUDABLE, SEGURIDAD ALIMENTARIA, COCINA FUNCIONAL Y EDUCACIÓN ALIMENTARIA, CON CAPACIDAD PARA DISEÑAR E IMPLEMENTAR PROCESOS FORMATIVOS ORIENTADOS AL FORTALECIMIENTO DE HÁBITOS SALUDABLES Y PREVENCIÓN DE ENFERMEDADES A TRAVÉS DE LA ALIMENTACIÓN.
DEBERÁ ACREDITAR 1 AÑO DE EXPERIENCIA EN ORIENTACIÓN DE TALLERES O PROCESOS PEDAGÓGICOS EN NUTRICIÓN, PREPARACIÓN DE ALIMENTOS SALUDABLES, PLANEACIÓN DE MENÚS BALANCEADOS, APROVECHAMIENTO DE ALIMENTOS, COCINA ECONÓMICA Y PRÁCTICAS DE MANIPULACIÓN E INOCUIDAD ALIMENTARIA. ASIMISMO, DEBERÁ CONTAR CON COMPETENCIAS PARA DESARROLLAR METODOLOGÍAS PARTICIPATIVAS Y LABORATORIOS PRÁCTICOS QUE INTEGREN COMPONENTES DE AUTOCUIDADO, BIENESTAR Y ALIMENTACIÓN CONSCIENTE.
</t>
  </si>
  <si>
    <t xml:space="preserve">PROFESIONAL EN BELLEZA INTEGRAL  </t>
  </si>
  <si>
    <t xml:space="preserve">PROFESIONAL, TÉCNICO O TECNÓLOGO EN COSMETOLOGÍA, ESTÉTICA INTEGRAL, BELLEZA, PELUQUERÍA O ÁREAS AFINES, CON FORMACIÓN COMPLEMENTARIA Y EXPERIENCIA EN MANICURE, PEDICURE, MAQUILLAJE, PEINADOS, COLORIMETRÍA, TINTURA CAPILAR, CUIDADO FACIAL Y TÉCNICAS BÁSICAS DE BIENESTAR ESTÉTICO, CON CAPACIDAD PARA ORIENTAR PROCESOS FORMATIVOS PRÁCTICOS DIRIGIDOS AL FORTALECIMIENTO DE HABILIDADES PARA EL AUTOCUIDADO Y EL DESARROLLO DE COMPETENCIAS APLICABLES EN INICIATIVAS PRODUCTIVAS. 2 ANOS DE EXPERIENCIA </t>
  </si>
  <si>
    <t xml:space="preserve">
PROFESIONAL EN PRIMEROS AUXILIOS </t>
  </si>
  <si>
    <t>PROFESIONAL EN ENFERMERÍA, ATENCIÓN PREHOSPITALARIA, MEDICINA, SEGURIDAD Y SALUD EN EL TRABAJO O ÁREAS AFINES, CON FORMACIÓN COMPLEMENTARIA Y CERTIFICACIÓN EN PRIMEROS AUXILIOS, SOPORTE VITAL BÁSICO, ATENCIÓN INICIAL DE EMERGENCIAS Y PRIMEROS AUXILIOS PSICOLÓGICOS, CON CAPACIDAD PARA ORIENTAR PROCESOS FORMATIVOS TEÓRICO-PRÁCTICOS DIRIGIDOS AL FORTALECIMIENTO DE CAPACIDADES COMUNITARIAS PARA LA PREVENCIÓN Y RESPUESTA INICIAL ANTE EMERGENCIAS. 2 AÑOS DE EXPERIENCIA.</t>
  </si>
  <si>
    <t xml:space="preserve">
KIT DE PRIMEROS AUXILIOS  </t>
  </si>
  <si>
    <t xml:space="preserve">1.	BOTIQUÍN PORTÁTIL TIPO LONA O ESTUCHE SEMIRRÍGIDO.
2.	GUANTES DE NITRILO DESECHABLES (VARIOS PARES).
3.	TAPABOCAS DE BIOSEGURIDAD.
4.	GEL ANTIBACTERIAL.
5.	TERMÓMETRO DIGITAL.
6.	TENSIÓMETRO DIGITAL DE BRAZO.
7.	TIJERAS DE TRAUMA DE PUNTA ROMA.
8.	PINZAS PARA CURACIONES.
9.	LINTERNA DE INSPECCIÓN.
10.	MANTA TÉRMICA DE EMERGENCIA.
11.	COMPRESAS FRÍAS INSTANTÁNEAS.
12.	BOLSA DE REANIMACIÓN DE BARRERA PARA RCP (MASCARILLA DE BOLSILLO).
13.	VENDA ELÁSTICA.
14.	VENDA TRIANGULAR PARA INMOVILIZACIÓN.
15.	GASAS ESTÉRILES.
16.	APÓSITOS ADHESIVOS.
17.	ESPARADRAPO MICROPOROSO.
18.	CURITAS DE DIFERENTES TAMAÑOS.
19.	SOLUCIÓN SALINA PARA LIMPIEZA DE HERIDAS.
20.	ANTISÉPTICO TÓPICO.
21.	FÉRULA FLEXIBLE O INMOVILIZADOR BÁSICO.
22.	MANUAL DE MANEJO INICIAL DE HERIDAS, QUEMADURAS, CAÍDAS Y FRACTURAS.
</t>
  </si>
  <si>
    <t xml:space="preserve">
KIT DE NUTRICIÓN Y COCINA SALUDABLE  </t>
  </si>
  <si>
    <t>1 OLLA MULTIPROPÓSITO.
1 CARTILLA DE NUTRICIÓN Y AUTOCUIDADO.
1 RECETARIO PRÁCTICO DE PREPARACIONES SALUDABLES DE BAJO COSTO.</t>
  </si>
  <si>
    <t xml:space="preserve">KIT DE BELLEZA INTEGRAL  </t>
  </si>
  <si>
    <t>1.	1 MALETÍN O COSMETIQUERA ORGANIZADORA.
2.	1 JUEGO PROFESIONAL DE MANICURE (CORTAÚÑAS, ALICATE, TIJERAS).
3.	1 EMPUJADOR DE CUTÍCULA.
4.	5 PALITOS DE NARANJO.
5.	6 LIMAS PROFESIONALES (VARIOS GRAMAJES).
6.	1 CEPILLO PARA LIMPIEZA DE UÑAS.
7.	1 BASE FORTALECEDORA.
8.	6 ESMALTES DE PRÁCTICA (VARIOS TONOS).
9.	1 REMOVEDOR DE ESMALTE 250 ML.
10.	1 PAQUETE DE ALGODÓN.
11.	1 ACEITE PARA CUTÍCULA 120ML.
12.	1 CREMA HIDRATANTE PARA MANOS 210 ML
13.	1 KIT BÁSICO PARA DECORACIÓN DE UÑAS.
14.	1 KIT BÁSICO DE LIMPIEZA FACIAL.
15.	5 MASCARILLAS FACIAL DE PRÁCTICA.
16.	1 PLANCHA PARA PEINADOS PROFESIONAL O SEMIPROFESIONAL (PLACAS CERÁMICAS, CONTROL DE TEMPERATURA).
17.	1 CEPILLO REDONDO PARA BRUSHING.
18.	1 PEINE PROFESIONAL DE CORTE Y PEINADO.
19.	100 PINZAS PARA PEINAR.
20.	50 LIGUEROS Y BANDAS.
21.	1 TAZÓN MEZCLADOR.
22.	1 BROCHA PARA APLICACIÓN DE TINTURA.
23.	5 PARES DE GUANTES DESECHABLES.
24.	1 CAPA IMPERMEABLE.
25.	1 KIT DE 5 TINTES DE PRÁCTICA (TONOS BÁSICOS).
26.	1PERÓXIDO REVELADOR PARA FORMACIÓN.
27.	1 SHAMPOO POST-COLOR 350 ML
28.	1 ACONDICIONADOR REPARADOR 350 ML
29.	1 TRATAMIENTO CAPILAR NUTRITIVO 350 ML
30.	BITÁCORA DE FORMACIÓN.</t>
  </si>
  <si>
    <t xml:space="preserve">
KIT DE YOGA Y PILATES   </t>
  </si>
  <si>
    <t>1.	1 MAT O COLCHONETA ANTIDESLIZANTE PARA YOGA/PILATES. 
2.	1 BANDA ELÁSTICA DE RESISTENCIA NIVEL BÁSICO O MEDIO. 
3.	1 MINI BAND CIRCULAR PARA FORTALECIMIENTO. 
4.	1 PELOTA DE PILATES PEQUEÑA (SOFT BALL). 
5.	1 TOALLA DEPORTIVA PARA PRÁCTICA. 
6.	1 PAR DE MANCUERNAS LIVIANAS (2 KG). 
7.	1 DISCO DESLIZANTE PARA EJERCICIOS DE ESTABILIDAD (SI APLICA). 
8.	1 RODILLO DE MASAJE (FOAM ROLLER) PARA LIBERACIÓN MUSCULAR. 
9.	1 BOTELLA O TERMO PARA HIDRATACIÓN.</t>
  </si>
  <si>
    <t>CERTIFICADOS</t>
  </si>
  <si>
    <t xml:space="preserve">
IMPRESOS EN PAPEL PROPALCOTE FULL COLOR, TAMAÑO CARTA (21,6 X 27,9 CM), IMPRESIÓN A UNA CARA, EN PAPEL DE GRAMAJE MÍNIMO DE 240 GRAMOS, ACABADO BRILLANTE O SEMIMATE, CON DISEÑO INSTITUCIONAL, INCLUSIÓN DE LOGOS, NOMBRE DE LA PARTICIPANTE, NOMBRE DEL CURSO, INTENSIDAD HORARIA, FECHA DE EXPEDICIÓN Y FIRMAS CORRESPONDIENTES.</t>
  </si>
  <si>
    <t xml:space="preserve">
BUS PARA 45 PERSONAS </t>
  </si>
  <si>
    <t xml:space="preserve">ALQUILER	DE TRANSPORTE IDA Y REGRESO A LAS AFUERAS DE BOGOTÁ PARA 45 PERSONAS. </t>
  </si>
  <si>
    <t>PASADÍA PARA 129 PERSONAS</t>
  </si>
  <si>
    <t xml:space="preserve">"PASADÍA EN UN ESPACIO PARA EL RESPIRO, CENTRO DE SPA, CON JUEGOS AUTÓCTONOS, ZONAS VERDES PARA CAMINATAS. 
MASAJE CORPORAL DE RELAJACIÓN.
ALIMENTACIÓN COMPLETA: DESAYUNO, ALMUERZO, CENA, 2 REFRIGERIOS AL DIA E HIDRATACIÓN ILIMITADA.
NOTA: 125 BENEFICIARIAS Y 4 COLABORADORES DEL FDLPA.
"
</t>
  </si>
  <si>
    <t xml:space="preserve">
ALQUILER AUDITORIO O SALON SENCILLO</t>
  </si>
  <si>
    <t xml:space="preserve">
PROFESIONAL EN MANICURE NUEVAS TENDENCIAS</t>
  </si>
  <si>
    <t xml:space="preserve">PROFESIONAL EXPERTA EN MANICURE Y NUEVAS TENDENCIAS: MUJER TÉCNICA, TECNÓLOGA O PROFESIONAL EN COSMETOLOGÍA, ESTÉTICA INTEGRAL, BELLEZA O ÁREAS AFINES, CON EXPERIENCIA MÍNIMA DE DOS (2) AÑOS EN PROCESOS DE FORMACIÓN Y ACOMPAÑAMIENTO EN TÉCNICAS DE MANICURE, CUIDADO ESTÉTICO DE MANOS Y NUEVAS TENDENCIAS EN EMBELLECIMIENTO. DEBE ACREDITAR CONOCIMIENTOS EN MANICURE BÁSICA Y AVANZADA, PREPARACIÓN Y CUIDADO DE UÑAS, ESMALTADO TRADICIONAL Y SEMIPERMANENTE, NAIL ART, APLICACIÓN DE TÉCNICAS DECORATIVAS, TENDENCIAS ACTUALES EN DISEÑO DE UÑAS, BIOSEGURIDAD, MANEJO DE HERRAMIENTAS E HIGIENE EN PROCEDIMIENTOS ESTÉTICOS.
DEBERÁ CONTAR CON EXPERIENCIA EN ORIENTACIÓN DE TALLERES GRUPALES DIRIGIDOS A MUJERES, PROMOVIENDO EL FORTALECIMIENTO DE HABILIDADES PRÁCTICAS, CREATIVIDAD, AUTONOMÍA ECONÓMICA Y CAPACIDADES PARA EL EMPRENDIMIENTO EN SERVICIOS DE BELLEZA. SE VALORARÁ EXPERIENCIA EN FORMACIÓN COMUNITARIA CON ENFOQUE DE GÉNERO, METODOLOGÍAS PARTICIPATIVAS Y ACTUALIZACIÓN EN TENDENCIAS DEL SECTOR COMO ENCAPSULADOS, EFECTOS, DECORACIÓN ARTÍSTICA Y TÉCNICAS INNOVADORAS. DEBE CONTAR CON HABILIDADES PEDAGÓGICAS, LIDERAZGO, COMUNICACIÓN ASERTIVA Y MANEJO DE GRUPOS.
</t>
  </si>
  <si>
    <t xml:space="preserve">
PROFESIONAL EN MAQUILLAJE ARTÍSTICO </t>
  </si>
  <si>
    <t>PROFESIONAL EXPERTA EN MAQUILLAJE ARTÍSTICO: MUJER TÉCNICA, TECNÓLOGA O PROFESIONAL EN COSMETOLOGÍA, MAQUILLAJE PROFESIONAL, ESTÉTICA INTEGRAL, ARTES ESCÉNICAS O ÁREAS AFINES, CON EXPERIENCIA MÍNIMA DE DOS (2) AÑOS EN PROCESOS DE FORMACIÓN Y ACOMPAÑAMIENTO EN TÉCNICAS DE MAQUILLAJE ARTÍSTICO Y EXPRESIÓN CREATIVA. DEBE ACREDITAR CONOCIMIENTOS EN MAQUILLAJE SOCIAL Y CREATIVO, TEORÍA DEL COLOR, VISAGISMO, DISEÑO DE ROSTROS, CARACTERIZACIÓN BÁSICA, TÉCNICAS DE LUCES Y SOMBRAS, APLICACIÓN DE PRODUCTOS, BIOSEGURIDAD E INNOVACIÓN EN TENDENCIAS DE MAQUILLAJE ARTÍSTICO.
DEBERÁ CONTAR CON EXPERIENCIA EN ORIENTACIÓN DE TALLERES GRUPALES DIRIGIDOS A MUJERES, PROMOVIENDO EL DESARROLLO DE HABILIDADES CREATIVAS, FORTALECIMIENTO DE LA AUTOESTIMA, EXPRESIÓN ARTÍSTICA Y CAPACIDADES PARA EL EMPRENDIMIENTO EN SERVICIOS DE BELLEZA Y MAQUILLAJE. SE VALORARÁ EXPERIENCIA EN METODOLOGÍAS PARTICIPATIVAS, FORMACIÓN COMUNITARIA CON ENFOQUE DE GÉNERO Y MANEJO DE TÉCNICAS COMO MAQUILLAJE TEMÁTICO, FANTASÍA, EFECTOS BÁSICOS Y TENDENCIAS CONTEMPORÁNEAS. DEBE CONTAR CON HABILIDADES PEDAGÓGICAS, LIDERAZGO, COMUNICACIÓN ASERTIVA Y MANEJO DE GRUPOS.</t>
  </si>
  <si>
    <t>CURSO LICENCIA DE CONDUCCIÓN C1</t>
  </si>
  <si>
    <t xml:space="preserve">
KIT DE MACRAMÉ  </t>
  </si>
  <si>
    <t>1.	CORDÓN PARA MACRAMÉ (3 A 5 ROLLOS SURTIDOS EN ALGODÓN O POLIÉSTER DE 3 MM A 5 MM).
2.	HILO ENCERADO O CORDÓN DELGADO (2 ROLLOS PARA ACCESORIOS PEQUEÑOS).
3.	TIJERAS (1 UNIDAD).
4.	CINTA MÉTRICA (1 UNIDAD).
5.	PEINE O CEPILLO PARA DESHILADO (1 UNIDAD).
6.	AGUJA LANERA O PASADOR (1 UNIDAD).
7.	AROS METÁLICOS O DE MADERA (3 UNIDADES SURTIDAS).
8.	VARILLAS DE MADERA (3 UNIDADES).
9.	ARGOLLAS PEQUEÑAS (10 UNIDADES).
10.	MOSQUETONES O GANCHOS (5 UNIDADES).
11.	CUENTAS DECORATIVAS DE MADERA (30 UNIDADES).
12.	MOSTACILLAS O ACCESORIOS DECORATIVOS (1 PAQUETE).
13.	BASE PARA PORTAMATERAS O AROS SOPORTE (2 UNIDADES).
14.	CUADERNO CON PATRONES DE MACRAMÉ, MEDIA CARTA, PASTA DURA, PROPALCOTE 40 PÁGINAS, PASTA DURA LAMINADA 1 UNIDAD</t>
  </si>
  <si>
    <t xml:space="preserve">
KIT DE PINTURA TEXTIL   </t>
  </si>
  <si>
    <t>1.	PINTURAS PARA TELA, SET BÁSICO DE 6 COLORES.
2.	3 PINCELES SURTIDOS (DELGADO, MEDIO Y GRUESO).
3.	1 MARCADOR TEXTIL.
4.	1 PALETA MEZCLADORA.
5.	PLANTILLAS O ESTÉNCIL BÁSICO.
6.	ESPONJAS PARA APLICACIÓN.
7.	BASTIDOR PEQUEÑO.
8.	DELANTAL PLÁSTICO SENCILLO.
9.	RETAZOS DE TELA PARA PRÁCTICA.
10.	CAMISETA DE ALGODÓN BLANCA.
11.	BOLSA ECOLÓGICA TIPO TOTE BAG.
12.	PAPEL CARBÓN PARA TRANSFER.
13.	CUADERNO DE BOCETOS TAMAÑO MEDIA CARTA.
14.	MARCADOR PERMANENTE NEGRO.
15.	CINTA MASKING.
16.	RECIPIENTE PLÁSTICO PARA AGUA.
17.	PAÑO O TRAPO DE LIMPIEZA.
18.	CARPETA O SOBRE PARA CONSERVAR DISEÑOS Y PATRONES.</t>
  </si>
  <si>
    <t xml:space="preserve">
KIT DE MANICURE</t>
  </si>
  <si>
    <t>1.	KIT DE 3 LIMAS SURTIDAS.
2.	1 EMPUJADOR DE CUTÍCULA.
3.	1 CORTA CUTÍCULA.
4.	1 ALICATE BÁSICO.
5.	5 ESMALTES SURTIDOS.
6.	1 BASE COAT Y TOP COAT.
7.	1 KIT DE ESMALTE SEMIPERMANENTE BÁSICO.
8.	1 LÁMPARA UV/LED SENCILLA (COMPARTIDA O INDIVIDUAL SEGÚN PRESUPUESTO).
9.	2 P INCELES PARA NAIL ART.
10.	1 DOTTING TOOL.
11.	DECORACIONES BÁSICAS (PEDRERÍA, STICKERS, FOIL).
12.	1 PAQUETE DE TIPS PARA PRÁCTICA.
13.	1 PEGANTE PARA TIPS.
14.	1 BUFFER PULIDOR.
15.	1 REMOVEDOR O CLEANSER.
16.	1 PAQUETE DE ALGODÓN O PADS.
17.	CUADERNO GUÍA MEDIA CARTA CON TENDENCIAS.</t>
  </si>
  <si>
    <t xml:space="preserve">KIT DE MAQUILLAJE ARTÍSTICO </t>
  </si>
  <si>
    <t>.	1 PALETA DE SOMBRAS 24 TONOS
2.	1 SET DE BROCHAS .
3.	1 BASE O KIT DE CORRECTORES.
4.	1 POLVO COMPACTO O TRASLÚCIDO.
5.	1 SET E RUBORES X 3 COLORES.
6.	1 ILUMINADOR.
7.	1 DELINEADOR.
8.	1 MÁSCARA DE PESTAÑAS.
9.	1 SET DE 3 LABIALES SURTIDOS.
10.	5 ESPONJA TIPO BLENDER.
11.	3 PINCELES FINOS PARA DETALLE ARTÍSTICO.
12.	3 PIGMENTOS O GLITTER COSMÉTICO.
13.	3 PINTURAS FACIALES COLOR SURTIDO.
14.	1 PEGANTE COSMÉTICO PARA DECORACIONES.
15.	PIEDRERÍA O ACCESORIOS DECORATIVOS BÁSICOS.
16.	1 PAQUETE DE TOALLITAS DESMAQUILLANTES.
17.	1 DESMAQUILLANTE LÍQUIDO
18.	1 COSMETIQUERA</t>
  </si>
  <si>
    <t xml:space="preserve">*ALQUILER	DE SALÓN DE RECEPCIONES
*SERVICIO	DE	ASEO
*ESPACIO PARA 200 PERSONAS
*INCLUYA MESAS, SILLAS, Y SONIDO	BÁSICO
</t>
  </si>
  <si>
    <t xml:space="preserve">
ACTO CULTURAL  </t>
  </si>
  <si>
    <t>PRESENTACIÓN ARTÍSTICA DE AGRUPACIÓN FEMENINA LOCAL (CANTO O DANZA) – 1 PRESENTACIÓN
DURACIÓN: 30-45 MINUTOS
PARTICIPANTES ESTIMADAS DEL GRUPO: 6 A 8 INTEGRANTES
INCLUYE PUESTA EN ESCENA, VESTUARIO Y MUESTRA CULTURAL.</t>
  </si>
  <si>
    <t>PROFESIONAL EN JIU-JITSU</t>
  </si>
  <si>
    <t xml:space="preserve">MUJER PROFESIONAL, TÉCNICA, TECNÓLOGA O INSTRUCTORA CERTIFICADA EN BRAZILIAN JIU-JITSU, ARTES MARCIALES, DEFENSA PERSONAL O DISCIPLINAS AFINES, CON EXPERIENCIA EN PROCESOS DE FORMACIÓN ORIENTADOS AL FORTALECIMIENTO FÍSICO, LA AUTOPROTECCIÓN Y LA PREVENCIÓN DE VIOLENCIAS BASADAS EN GÉNERO.
DEBERÁ ACREDITAR EXPERIENCIA EN ENTRENAMIENTO Y ENSEÑANZA GRUPAL, PREFERIBLEMENTE CON MUJERES Y PROCESOS COMUNITARIOS, ASÍ COMO CONOCIMIENTOS EN PEDAGOGÍA PARA LA ENSEÑANZA DE TÉCNICAS DE DEFENSA PERSONAL, MANEJO SEGURO DE PRÁCTICAS DE CONTACTO, PREVENCIÓN DE LESIONES Y METODOLOGÍAS PARTICIPATIVAS.
</t>
  </si>
  <si>
    <t xml:space="preserve">SESIONES	</t>
  </si>
  <si>
    <t xml:space="preserve">
KIT DE DEFENSA PERSONAL </t>
  </si>
  <si>
    <t>1.	TATAMI O COLCHONETA PARA PRÁCTICA
2.	CAMISETA VIOLETA DEPORTIVA INSTITUCIONAL.
3.	TOALLA DEPORTIVA.
4.	BOTILITO DE HIDRATACIÓN.
5.	MORRAL O TULA DEPORTIVA</t>
  </si>
  <si>
    <t xml:space="preserve">
KIT DE SEGURIDAD </t>
  </si>
  <si>
    <t>1 ALARMA PORTÁTIL DE SEGURIDAD
1 CUADERNILLO TAMAÑO ¼ CARTA.
IMPRESIÓN A COLOR.
PAPEL PROPALCOTE O BOND DE ALTO GRAMAJE.
DISEÑO DIAGRAMADO E ILUSTRADO.
MÍNIMO 12 A 16 PÁGINAS</t>
  </si>
  <si>
    <t>AFICHE INFORMATIVO</t>
  </si>
  <si>
    <t>AFICHE TIPO PLIEGO.
POLICROMÍA A COLOR, 4 TINTAS.
PAPEL PROPALCOTE O COUCHE DE ALTO GRAMAJE.</t>
  </si>
  <si>
    <t xml:space="preserve">
PERFORMANCE ARTÍSTICO  </t>
  </si>
  <si>
    <t xml:space="preserve">VIDEO Y EDICIÓN </t>
  </si>
  <si>
    <t>REGISTRO VIDEOGRÁFICO, EDICIÓN Y POSTPRODUCCIÓN, CONTEMPLANDO SELECCIÓN DE TOMAS, MONTAJE NARRATIVO, EDICIÓN DE IMAGEN, SINCRONIZACIÓN DE AUDIO, MUSICALIZACIÓN LIBRE DE DERECHOS CUANDO APLIQUE, INSERCIÓN DE TEXTOS O MENSAJES PEDAGÓGICOS, CRÉDITOS Y PIEZAS GRÁFICAS O SUBTÍTULOS CUANDO SE REQUIERA. 10 MINUTOS MAX.</t>
  </si>
  <si>
    <t>AGRUPACIÓN ARTÍSTICA CONFORMADA PREFERIBLEMENTE POR MUJERES, CON EXPERIENCIA EN INTERVENCIONES CULTURALES, PERFORMANCE, TEATRO SOCIAL, TEATRO FORO, ARTE URBANO O EXPRESIONES ESCÉNICAS ORIENTADAS A PROCESOS PEDAGÓGICOS Y DE MOVILIZACIÓN SOCIAL.
LA AGRUPACIÓN DEBERÁ ACREDITAR EXPERIENCIA EN DISEÑO E IMPLEMENTACIÓN DE PUESTAS EN ESCENA ITINERANTES EN ESPACIO PÚBLICO, ASÍ COMO EN PROCESOS DE SENSIBILIZACIÓN COMUNITARIA RELACIONADOS CON DERECHOS DE LAS MUJERES, PREVENCIÓN DE VIOLENCIAS BASADAS EN GÉNERO, TRANSFORMACIÓN CULTURAL Y APROPIACIÓN DEL ESPACIO PÚBLICO.
INCLUIDO MONTAJE, PUESTA EN ESCENA Y VESTUARIO. 10 MINUTOS DE INTERVENCIÓN</t>
  </si>
  <si>
    <t xml:space="preserve">*ALQUILER	POR	SESION
*SERVICIO	DE	ASEO
*DESARROLLO DE SESIONES PARA CAPACIDAD ENTRE CINCUENTA Y OCHENTA PERSONAS.
*INCLUYA MESAS, SILLAS, VIDEO BEAM Y SONIDO	BASICO
4 DIFERENTES BARRIOS DE LA LOCALIDAD (1 DIARIO) </t>
  </si>
  <si>
    <t>PROFESIONAL PREPARATORIOS DE SANACIÓN Y EMPODERAMIENTO</t>
  </si>
  <si>
    <t xml:space="preserve">MUJER PROFESIONAL EN PSICOLOGÍA, TRABAJO SOCIAL, TERAPIA OCUPACIONAL, DESARROLLO HUMANO, CIENCIAS SOCIALES O ÁREAS AFINES, CON EXPERIENCIA EN FACILITACIÓN DE PROCESOS GRUPALES ORIENTADOS AL EMPODERAMIENTO DE LAS MUJERES, ACOMPAÑAMIENTO PSICOSOCIAL, SANACIÓN EMOCIONAL Y FORTALECIMIENTO DE CAPACIDADES PARA EL AUTOCUIDADO Y EL BIENESTAR.
DEBERÁ ACREDITAR EXPERIENCIA EN DISEÑO E IMPLEMENTACIÓN DE METODOLOGÍAS PARTICIPATIVAS Y VIVENCIALES CON GRUPOS DE MUJERES, ABORDANDO PROCESOS RELACIONADOS CON AUTOESTIMA, MANEJO EMOCIONAL, RESIGNIFICACIÓN DE EXPERIENCIAS, PREVENCIÓN DE VIOLENCIAS, REDES DE APOYO, LIDERAZGO Y FORTALECIMIENTO DEL TEJIDO SOCIAL.
DOS(2) AÑOS DE EXPERIENCIA </t>
  </si>
  <si>
    <t xml:space="preserve">UN SÁNDWICH DE 300 GRS DE POLLO O ATÚN, PAN ESPECIAL, QUESO, TOMATE, LECHUGA (EMPACADO EN PAPEL VINIPEL), JUGO O AVENA EN CAJA DE 200 ML, FRUTA DE TEMPORADA Y GOLOSINA. TODO EMPACADO EN BOLSA DE PAPEL. QUE CUMPLA CON LAS NORMAS DE BIOSEGURIDAD	-	EMPACADO
</t>
  </si>
  <si>
    <t>ALQUILER	POR	SESION
*SERVICIO	DE	ASEO
*DESARROLLO DE SESIONES PARA CAPACIDAD ENTRE 100 Y 150 PERSONAS.
*INCLUYA MESAS, SILLAS, VIDEO BEAM Y SONIDO CON MICRÓFONOS</t>
  </si>
  <si>
    <t>PROFESIONAL PANELISTA</t>
  </si>
  <si>
    <t xml:space="preserve">MUJER PROFESIONAL EN CIENCIAS SOCIALES, DERECHO, ESTUDIOS DE GÉNERO, TRABAJO SOCIAL, CIENCIA POLÍTICA, HISTORIA, SOCIOLOGÍA O ÁREAS AFINES, CON FORMACIÓN Y EXPERIENCIA EN ENFOQUE DE GÉNERO, DERECHOS DE LAS MUJERES, PARTICIPACIÓN INCIDENTE, MEMORIA COLECTIVA Y PROCESOS ORGANIZATIVOS DE MUJERES.
DEBERÁ ACREDITAR TRAYECTORIA EN PROCESOS DE INVESTIGACIÓN, FORMACIÓN, INCIDENCIA SOCIAL O ACOMPAÑAMIENTO A ORGANIZACIONES DE MUJERES, ASÍ COMO EXPERIENCIA EN FACILITACIÓN DE CONVERSATORIOS, PANELES, ESPACIOS PEDAGÓGICOS O ESCENARIOS DE REFLEXIÓN SOBRE VIOLENCIAS BASADAS EN GÉNERO, LIDERAZGO FEMENINO, CONSTRUCCIÓN DE AGENDAS DE DERECHOS Y PROCESOS HISTÓRICOS DE REIVINDICACIÓN.
2 AÑOS DE EXPERIENCIA 
</t>
  </si>
  <si>
    <t xml:space="preserve">SESION </t>
  </si>
  <si>
    <t xml:space="preserve">REFRIGERIOS </t>
  </si>
  <si>
    <t>RECORDATORIO</t>
  </si>
  <si>
    <t>1 TOTE BAG ESTAMPADO CON MENSAJES DE EMPODERAMIENTO Y LOGO DE ALCALDÍA LOCAL, EN LIENZO, TAMAÑO DE 35X45 CM. , TAMAÑO DE 35X45 CM. 
1 AGENDA TIPO EJECUTIVA.
PASTA DURA.
ACABADO LAMINADO BRILLANTE.
TAMAÑO MEDIA CARTA O A5.
IMPRESIÓN FULL COLOR EN PORTADA.
MÍNIMO 80 A 100 HOJAS INTERNAS.
PAPEL BOND DE ALTO GRAMAJE.
ENCUADERNACIÓN COSIDA O ARGOLLADA METÁLICA.
SEPARADOR DE PÁGINAS.
DISEÑO INTERIOR CON PLANEACIÓN SEMANAL O MENSUAL.
INCLUSIÓN DE FRASES INSPIRADORAS Y CONTENIDOS ALUSIVOS A DERECHOS DE LAS MUJERES.
MARCACIÓN INSTITUCIONAL, DISEÑO DE RESIGNIFICACIÓN DE MUJERES.</t>
  </si>
  <si>
    <t>PROFESIONAL EN:PROFESIONAL EN ÁREAS SOCIALES, CON TÍTULO PROFESIONAL EN PSICOLOGÍA, TRABAJO SOCIAL, SOCIOLOGÍA, ANTROPOLOGÍA, CIENCIA POLÍTICA, LICENCIATURA EN CIENCIAS SOCIALES, DESARROLLO HUMANO O ÁREAS AFINES, CON EXPERIENCIA EN COORDINACIÓN, GESTIÓN E IMPLEMENTACIÓN DE PROCESOS SOCIALES Y COMUNITARIOS.
ESPECIALIZACIÓN EN: GERENCIA DE PROYECTOS, GERENCIA SOCIAL, ESTUDIOS DE GÉNERO, MUJER Y GÉNERO, POLÍTICAS PÚBLICAS PARA LAS MUJERES, O ÁREAS AFINES RELACIONADAS CON GESTIÓN SOCIAL Y FORTALECIMIENTO DE DERECHOS.  CON EXPERIENCIA PROFESIONAL MÍNIMO DE (3) EN ENFOQUE DE GÉNERO, METODOLOGÍAS PARTICIPATIVAS, TRABAJO TERRITORIAL, COORDINACIÓN DE PROYECTOS CON ENTIDADES PÚBLICAS Y CONOCIMIENTO DE PROCESOS COMUNITARIOS ORIENTADOS AL FORTALECIMIENTO DE DERECHOS DE LAS MUJERES.</t>
  </si>
  <si>
    <t>PERSONA</t>
  </si>
  <si>
    <t>COORDINADOR(A)</t>
  </si>
  <si>
    <t>TÉCNICO(A) Y/O TECNÓLOGO(A) EN: ÁREAS ADMINISTRATIVAS, SOCIALES, FINANCIERAS Y/O CONTABLES CON MANEJO DE HERRAMIENTAS OFIMÁTICAS MÍNIMA DE 24 MESES CON RELACIÓN AL OBJETO DEL PROYECTO.
TENDRÁ UNA DISPONIBILIDAD DEL 100% DURANTE LA EJECUCIÓN DEL CONTRATO.</t>
  </si>
  <si>
    <t>APOYO A COORDINACIÓN</t>
  </si>
  <si>
    <t xml:space="preserve">
PERFIL: PROFESIONAL EN DISEÑO GRÁFICO, COMUNICACIÓN VISUAL O AFINES. 
MÍNIMO 2 AÑOS EN DISEÑO Y PRODUCCIÓN DE PIEZAS GRÁFICAS PARA MEDIOS IMPRESOS Y DIGITALES.
EXPERIENCIA COMPROBADA EN LA CREACIÓN DE MATERIAL PUBLICITARIO Y PROMOCIONAL PARA EVENTOS COMUNITARIOS, CULTURALES O INSTITUCIONALES.</t>
  </si>
  <si>
    <t>DISEÑADOR(A)</t>
  </si>
  <si>
    <t>MANTELES (ALQUILER)</t>
  </si>
  <si>
    <t xml:space="preserve">CURSO DE NATACIÓN PARA PERSONAS MAYORES EN EL CUAL SE REALICEN PROCESOS DE INICIACIÓN EN NATACIÓN, CON UNA INTENSIDAD DE 16 HORAS.  </t>
  </si>
  <si>
    <t xml:space="preserve">KIT ACUÁTICO </t>
  </si>
  <si>
    <t xml:space="preserve">CURSO DE NATACIÓN </t>
  </si>
  <si>
    <t>1.	UNA (1) TOALLA: ELABORADA EN MATERIAL ABSORBENTE (ALGODÓN O MICROFIBRA), DE TAMAÑO ESTÁNDAR (MÍNIMO 70 CM X 140 CM), ADECUADA PARA USO PERSONAL EN ACTIVIDADES ACUÁTICAS.
2.	UN (1) GORRO DE NATACIÓN: FABRICADO EN SILICONA O MATERIAL IMPERMEABLE DE ALTA RESISTENCIA, QUE PERMITA LA PROTECCIÓN DEL CABELLO Y FACILITE EL DESEMPEÑO EN EL AGUA.
3.	UNAS (1) GAFAS DE NATACIÓN: CON LENTES EN MATERIAL RESISTENTE, AJUSTE ERGONÓMICO Y BANDA ELÁSTICA REGULABLE, DISEÑADAS PARA GARANTIZAR COMODIDAD, VISIBILIDAD Y PROTECCIÓN OCULAR DURANTE LA ACTIVIDAD ACUÁTICA.</t>
  </si>
  <si>
    <t xml:space="preserve">*ALQUILER	DE TRANSPORTE IDA Y REGRESO A LOS CURSOS DE NATACIÓN. RECORRIDO EN BOGOTÁ, TRANSPORTE PARA 25 PERSONAS. </t>
  </si>
  <si>
    <t xml:space="preserve">
BUS PARA 25 PERSONAS </t>
  </si>
  <si>
    <t xml:space="preserve">UNIDAD </t>
  </si>
  <si>
    <t>ALQUILER	DE SALÓN DE RECEPCIONES
*SERVICIO	DE	ASEO
*ESPACIO PARA 200 PERSONAS
*INCLUYA MESAS, SILLAS, Y SONIDO	BÁSICO CON MICRÓFONO</t>
  </si>
  <si>
    <t xml:space="preserve">
FACILITADORES   </t>
  </si>
  <si>
    <t xml:space="preserve">PROFESIONAL EN CIENCIAS SOCIALIES, ECONOMÍA, ADMINISTRACIÓN PÚBLICA O CARRERAS AFINES, CON EXPERIENCIA EN 2 AÑOS EN FORMULACIÓN DE PROYECTOS DE DESARROLLO SOCIAL. </t>
  </si>
  <si>
    <t xml:space="preserve">FUNDESCO </t>
  </si>
  <si>
    <t>TRANSVERSALES</t>
  </si>
  <si>
    <t>COMPONENTE 1</t>
  </si>
  <si>
    <t>COMPONENTE 2</t>
  </si>
  <si>
    <t>COMPONENTE 4</t>
  </si>
  <si>
    <t>COMPONENTES</t>
  </si>
  <si>
    <t xml:space="preserve">PROMEDIO </t>
  </si>
  <si>
    <t>ESTUDIO DE MERCADO LICITACIÓN P.I 2569-2304-2297</t>
  </si>
  <si>
    <t>COMPONENTE 3</t>
  </si>
  <si>
    <t>SE DEBERÁ DESTINAR EL RECURSO PARA ENTREGAR INSUMOS O ELEMENTOS PARA FORTALECER UN PLAN DE INVERSIÓN A TRAVÉS DE LA COMPRA DE RECURSO E INSUMOS A BENFICIARIOS(AS).  ITEM NO MODIFICABLE</t>
  </si>
  <si>
    <t>Dentro de la propuesta económica, tener en cuenta los demás impuestos a los que allá lugar como Retención en la fuente, ICA y demás si aplica. De tal forma que no altere ni modifique la propuesta ofertada</t>
  </si>
  <si>
    <t>ESCUELAS DE AUTOMOVILISMO</t>
  </si>
  <si>
    <t>CORPODESASA</t>
  </si>
  <si>
    <t xml:space="preserve">TIEMPO </t>
  </si>
  <si>
    <t xml:space="preserve">CANTIDAD </t>
  </si>
  <si>
    <t>CORPONANDES</t>
  </si>
  <si>
    <t>ITEM 47 ES UN ITEM NO MODIFICABLE</t>
  </si>
  <si>
    <t>INCENTIVO PLANES DE INVERSIÓN (ITEM NO MODIFICABLE)</t>
  </si>
  <si>
    <t>41.1</t>
  </si>
  <si>
    <t>41.2</t>
  </si>
  <si>
    <t>41.3</t>
  </si>
  <si>
    <t xml:space="preserve">EXAMEN MEDICO </t>
  </si>
  <si>
    <t>LICENCIA DE CONDUCCIÓN</t>
  </si>
  <si>
    <t xml:space="preserve">CURSO DE LICENCIA DE CONDUCCIÓN CATEGORÍA C1, valor de referencia máximo establecido en la Resolución 20243040003125 de 2024 Ministerio de Transporte; por la cual se establece para categoria C1, un maximo de 132,63 Unidad de Valor Básico (UVB) que para 2026 corresponde a $ 1.606.149. </t>
  </si>
  <si>
    <t>CONDUCIR COLOMBIA PAGINA WEB</t>
  </si>
  <si>
    <t>COSTOS RECAUDO</t>
  </si>
  <si>
    <t>EXAMEN MEDICO PARA LICENCIA DE CONDUCCION:  Certificado de Aptitud Física, Mental y de Coordinación Motriz RESOLUCIÓN NÚMERO 20223040045295 de 04-08-2022</t>
  </si>
  <si>
    <t>Agencia Nacional de Seguridad vial - ANSV, RECAUDO, Sistema de Control y Vigilancia (SICOV * dado que estos precios se establecen por normatividad no podran se modificados.) Resolución 3318 de 2015 de Ministerios de Transporte.</t>
  </si>
  <si>
    <t>Documento de carácter personal e intransferible que solicitas por primera vez ante el organismo de tránsito, este te autoriza a conducir un vehículo por el territorio nacional. (https://www.ventanillamovilidad.com.co/tramites/expedicion-licencia-conduccion)
Tarifas distrito capital, Ministerio de transporte, RUNT</t>
  </si>
  <si>
    <t xml:space="preserve">ECOCONDUCIR </t>
  </si>
  <si>
    <t>PASE SAS PAGINA WEB</t>
  </si>
  <si>
    <t>NATACIÓN BOGOTÁ (SALUD CLUB)</t>
  </si>
  <si>
    <t>NUOTO</t>
  </si>
  <si>
    <t>NATACIÓN CON ESTILO</t>
  </si>
  <si>
    <t>VALOR UNITARIO REDONDEADO</t>
  </si>
  <si>
    <t>VALOR TOTAL REDONDEADO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</si>
</sst>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_-&quot;$&quot;* #,##0.00_-;\-&quot;$&quot;* #,##0.00_-;_-&quot;$&quot;* &quot;-&quot;??_-;_-@_-"/>
    <numFmt numFmtId="165" formatCode="_-&quot;$&quot;* #,##0_-;\-&quot;$&quot;* #,##0_-;_-&quot;$&quot;* &quot;-&quot;??_-;_-@_-"/>
  </numFmts>
  <fonts count="19" x14ac:knownFonts="1">
    <font>
      <sz val="11"/>
      <color theme="1"/>
      <name val="Calibri"/>
      <family val="2"/>
      <scheme val="minor"/>
    </font>
    <font>
      <sz val="11"/>
      <color theme="1"/>
      <name val="Garamond"/>
      <family val="1"/>
    </font>
    <font>
      <sz val="11"/>
      <color theme="1"/>
      <name val="Calibri"/>
      <family val="2"/>
      <scheme val="minor"/>
    </font>
    <font>
      <b/>
      <sz val="12"/>
      <color theme="1"/>
      <name val="Garamond"/>
      <family val="1"/>
    </font>
    <font>
      <sz val="12"/>
      <color theme="1"/>
      <name val="Garamond"/>
      <family val="1"/>
    </font>
    <font>
      <b/>
      <sz val="12"/>
      <name val="Garamond"/>
      <family val="1"/>
    </font>
    <font>
      <sz val="12"/>
      <color rgb="FF000000"/>
      <name val="Garamond"/>
      <family val="1"/>
    </font>
    <font>
      <sz val="16"/>
      <color theme="1"/>
      <name val="Garamond"/>
      <family val="1"/>
    </font>
    <font>
      <sz val="16"/>
      <color rgb="FF000000"/>
      <name val="Garamond"/>
      <family val="1"/>
    </font>
    <font>
      <sz val="16"/>
      <color theme="1"/>
      <name val="Calibri"/>
      <family val="2"/>
      <scheme val="minor"/>
    </font>
    <font>
      <b/>
      <sz val="26"/>
      <color theme="1"/>
      <name val="Garamond"/>
      <family val="1"/>
    </font>
    <font>
      <sz val="26"/>
      <color theme="1"/>
      <name val="Garamond"/>
      <family val="1"/>
    </font>
    <font>
      <u/>
      <sz val="12"/>
      <color theme="1"/>
      <name val="Garamond"/>
      <family val="1"/>
    </font>
    <font>
      <b/>
      <sz val="14"/>
      <color theme="1"/>
      <name val="Cambria"/>
      <family val="1"/>
      <scheme val="major"/>
    </font>
    <font>
      <b/>
      <sz val="14"/>
      <color rgb="FF000000"/>
      <name val="Cambria"/>
      <family val="1"/>
      <scheme val="major"/>
    </font>
    <font>
      <sz val="14"/>
      <color theme="1"/>
      <name val="Cambria"/>
      <family val="1"/>
      <scheme val="major"/>
    </font>
    <font>
      <b/>
      <sz val="18"/>
      <name val="Cambria"/>
      <family val="1"/>
      <scheme val="major"/>
    </font>
    <font>
      <b/>
      <sz val="18"/>
      <color theme="1"/>
      <name val="Cambria"/>
      <family val="1"/>
      <scheme val="major"/>
    </font>
    <font>
      <sz val="11"/>
      <color rgb="FF000000"/>
      <name val="Calibri"/>
      <family val="2"/>
    </font>
  </fonts>
  <fills count="17">
    <fill>
      <patternFill patternType="none"/>
    </fill>
    <fill>
      <patternFill patternType="gray125"/>
    </fill>
    <fill>
      <patternFill patternType="solid">
        <fgColor theme="0"/>
        <bgColor rgb="FFD8D8D8"/>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8" tint="0.79998168889431442"/>
        <bgColor rgb="FFD8D8D8"/>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rgb="FFD8D8D8"/>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rgb="FFD8D8D8"/>
      </patternFill>
    </fill>
    <fill>
      <patternFill patternType="solid">
        <fgColor theme="9" tint="0.39997558519241921"/>
        <bgColor rgb="FFD8D8D8"/>
      </patternFill>
    </fill>
    <fill>
      <patternFill patternType="solid">
        <fgColor theme="9" tint="0.39997558519241921"/>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164" fontId="2" fillId="0" borderId="0" applyFont="0" applyFill="0" applyBorder="0" applyAlignment="0" applyProtection="0"/>
    <xf numFmtId="42" fontId="2" fillId="0" borderId="0" applyFont="0" applyFill="0" applyBorder="0" applyAlignment="0" applyProtection="0"/>
  </cellStyleXfs>
  <cellXfs count="96">
    <xf numFmtId="0" fontId="0" fillId="0" borderId="0" xfId="0"/>
    <xf numFmtId="0" fontId="1" fillId="3" borderId="0" xfId="0" applyFont="1" applyFill="1"/>
    <xf numFmtId="0" fontId="1" fillId="3" borderId="0" xfId="0" applyFont="1" applyFill="1" applyAlignment="1">
      <alignment horizontal="center" vertical="center" wrapText="1"/>
    </xf>
    <xf numFmtId="0" fontId="1" fillId="3" borderId="0" xfId="0" applyFont="1" applyFill="1" applyAlignment="1">
      <alignment wrapText="1"/>
    </xf>
    <xf numFmtId="0" fontId="1" fillId="3" borderId="0" xfId="0" applyFont="1" applyFill="1" applyAlignment="1">
      <alignment horizontal="center" vertical="center"/>
    </xf>
    <xf numFmtId="0" fontId="1" fillId="8" borderId="0" xfId="0" applyFont="1" applyFill="1"/>
    <xf numFmtId="0" fontId="1" fillId="9" borderId="0" xfId="0" applyFont="1" applyFill="1"/>
    <xf numFmtId="0" fontId="1" fillId="11" borderId="0" xfId="0" applyFont="1" applyFill="1"/>
    <xf numFmtId="0" fontId="1" fillId="12" borderId="0" xfId="0" applyFont="1" applyFill="1"/>
    <xf numFmtId="0" fontId="4" fillId="3" borderId="0" xfId="0" applyFont="1" applyFill="1" applyAlignment="1">
      <alignment horizontal="center" vertical="center"/>
    </xf>
    <xf numFmtId="0" fontId="3" fillId="3" borderId="0" xfId="0" applyFont="1" applyFill="1" applyAlignment="1">
      <alignment horizontal="center" vertical="center" wrapText="1"/>
    </xf>
    <xf numFmtId="0" fontId="7" fillId="3" borderId="0" xfId="0" applyFont="1" applyFill="1"/>
    <xf numFmtId="0" fontId="7" fillId="0" borderId="0" xfId="0" applyFont="1" applyAlignment="1">
      <alignment horizontal="center" vertical="center"/>
    </xf>
    <xf numFmtId="165" fontId="7" fillId="3" borderId="0" xfId="1" applyNumberFormat="1" applyFont="1" applyFill="1"/>
    <xf numFmtId="0" fontId="9" fillId="0" borderId="0" xfId="0" applyFont="1"/>
    <xf numFmtId="165" fontId="1" fillId="3" borderId="0" xfId="0" applyNumberFormat="1" applyFont="1" applyFill="1"/>
    <xf numFmtId="6" fontId="1" fillId="3" borderId="0" xfId="0" applyNumberFormat="1" applyFont="1" applyFill="1"/>
    <xf numFmtId="6" fontId="3" fillId="0" borderId="0" xfId="0" applyNumberFormat="1" applyFont="1" applyAlignment="1">
      <alignment horizontal="justify" vertical="center" wrapText="1"/>
    </xf>
    <xf numFmtId="6" fontId="12" fillId="0" borderId="0" xfId="0" applyNumberFormat="1" applyFont="1" applyAlignment="1">
      <alignment horizontal="justify" vertical="center" wrapText="1"/>
    </xf>
    <xf numFmtId="0" fontId="15" fillId="3" borderId="0" xfId="0" applyFont="1" applyFill="1"/>
    <xf numFmtId="165" fontId="15" fillId="3" borderId="0" xfId="0" applyNumberFormat="1" applyFont="1" applyFill="1"/>
    <xf numFmtId="0" fontId="16" fillId="6" borderId="11" xfId="0" applyFont="1" applyFill="1" applyBorder="1" applyAlignment="1" applyProtection="1">
      <alignment horizontal="center" vertical="center" wrapText="1"/>
      <protection hidden="1"/>
    </xf>
    <xf numFmtId="0" fontId="16" fillId="6" borderId="12" xfId="0" applyFont="1" applyFill="1" applyBorder="1" applyAlignment="1" applyProtection="1">
      <alignment horizontal="center" vertical="center" wrapText="1"/>
      <protection hidden="1"/>
    </xf>
    <xf numFmtId="0" fontId="14" fillId="14" borderId="1" xfId="0" applyFont="1" applyFill="1" applyBorder="1" applyAlignment="1">
      <alignment horizontal="center" vertical="center" wrapText="1"/>
    </xf>
    <xf numFmtId="0" fontId="14" fillId="14" borderId="1" xfId="0" applyFont="1" applyFill="1" applyBorder="1" applyAlignment="1">
      <alignment horizontal="center" vertical="center"/>
    </xf>
    <xf numFmtId="0" fontId="13" fillId="15" borderId="1" xfId="0" applyFont="1" applyFill="1" applyBorder="1" applyAlignment="1">
      <alignment horizontal="center" vertical="center"/>
    </xf>
    <xf numFmtId="165" fontId="14" fillId="14" borderId="1" xfId="1"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165" fontId="8" fillId="13" borderId="1" xfId="1" applyNumberFormat="1" applyFont="1" applyFill="1" applyBorder="1" applyAlignment="1">
      <alignment horizontal="center" vertical="center" wrapText="1"/>
    </xf>
    <xf numFmtId="165" fontId="8" fillId="10" borderId="1" xfId="1"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7" fillId="8" borderId="1" xfId="0" applyFont="1" applyFill="1" applyBorder="1" applyAlignment="1">
      <alignment horizontal="center" vertical="center"/>
    </xf>
    <xf numFmtId="49" fontId="6" fillId="8" borderId="1" xfId="0" applyNumberFormat="1" applyFont="1" applyFill="1" applyBorder="1" applyAlignment="1" applyProtection="1">
      <alignment horizontal="center" vertical="center" wrapText="1"/>
      <protection hidden="1"/>
    </xf>
    <xf numFmtId="49" fontId="8" fillId="8" borderId="1" xfId="0" applyNumberFormat="1" applyFont="1" applyFill="1" applyBorder="1" applyAlignment="1" applyProtection="1">
      <alignment horizontal="center" vertical="center" wrapText="1"/>
      <protection hidden="1"/>
    </xf>
    <xf numFmtId="0" fontId="7" fillId="8" borderId="1" xfId="0" applyFont="1" applyFill="1" applyBorder="1" applyAlignment="1" applyProtection="1">
      <alignment horizontal="center" vertical="center" wrapText="1"/>
      <protection hidden="1"/>
    </xf>
    <xf numFmtId="0" fontId="8" fillId="7"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center" vertical="center"/>
    </xf>
    <xf numFmtId="0" fontId="4"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7" fillId="11" borderId="1" xfId="0" applyFont="1" applyFill="1" applyBorder="1" applyAlignment="1">
      <alignment horizontal="center" vertical="center"/>
    </xf>
    <xf numFmtId="0" fontId="4" fillId="12" borderId="1"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7" fillId="12" borderId="1" xfId="0" applyFont="1" applyFill="1" applyBorder="1" applyAlignment="1">
      <alignment horizontal="center" vertical="center"/>
    </xf>
    <xf numFmtId="164" fontId="7" fillId="11" borderId="1" xfId="1" applyFont="1" applyFill="1" applyBorder="1" applyAlignment="1">
      <alignment horizontal="center" vertical="center"/>
    </xf>
    <xf numFmtId="0" fontId="7" fillId="3" borderId="0" xfId="0" applyFont="1" applyFill="1" applyAlignment="1">
      <alignment horizontal="center" vertical="center"/>
    </xf>
    <xf numFmtId="0" fontId="7" fillId="4" borderId="1" xfId="0" applyFont="1" applyFill="1" applyBorder="1" applyAlignment="1">
      <alignment horizontal="center" vertical="center"/>
    </xf>
    <xf numFmtId="164" fontId="7" fillId="4" borderId="1" xfId="1" applyFont="1" applyFill="1" applyBorder="1" applyAlignment="1">
      <alignment horizontal="center" vertical="center"/>
    </xf>
    <xf numFmtId="164" fontId="7" fillId="16" borderId="1" xfId="1" applyFont="1" applyFill="1" applyBorder="1" applyAlignment="1">
      <alignment horizontal="center" vertical="center"/>
    </xf>
    <xf numFmtId="0" fontId="4" fillId="3" borderId="2" xfId="0" applyFont="1" applyFill="1" applyBorder="1" applyAlignment="1">
      <alignment horizontal="center" vertical="center" wrapText="1"/>
    </xf>
    <xf numFmtId="165" fontId="7" fillId="3" borderId="0" xfId="1" applyNumberFormat="1" applyFont="1" applyFill="1" applyAlignment="1">
      <alignment horizontal="center" vertical="center"/>
    </xf>
    <xf numFmtId="165" fontId="11" fillId="3" borderId="1" xfId="0" applyNumberFormat="1" applyFont="1" applyFill="1" applyBorder="1" applyAlignment="1">
      <alignment horizontal="center" vertical="center"/>
    </xf>
    <xf numFmtId="165" fontId="7" fillId="16" borderId="1" xfId="0" applyNumberFormat="1" applyFont="1" applyFill="1" applyBorder="1" applyAlignment="1">
      <alignment horizontal="center" vertical="center"/>
    </xf>
    <xf numFmtId="42" fontId="1" fillId="3" borderId="0" xfId="2" applyFont="1" applyFill="1" applyAlignment="1">
      <alignment horizontal="center" vertical="center"/>
    </xf>
    <xf numFmtId="42" fontId="14" fillId="14" borderId="1" xfId="2" applyFont="1" applyFill="1" applyBorder="1" applyAlignment="1">
      <alignment horizontal="center" vertical="center" wrapText="1"/>
    </xf>
    <xf numFmtId="42" fontId="7" fillId="4" borderId="1" xfId="2" applyFont="1" applyFill="1" applyBorder="1" applyAlignment="1">
      <alignment horizontal="center" vertical="center"/>
    </xf>
    <xf numFmtId="42" fontId="7" fillId="11" borderId="1" xfId="2" applyFont="1" applyFill="1" applyBorder="1" applyAlignment="1">
      <alignment horizontal="center" vertical="center"/>
    </xf>
    <xf numFmtId="42" fontId="7" fillId="8" borderId="1" xfId="2" applyFont="1" applyFill="1" applyBorder="1" applyAlignment="1">
      <alignment horizontal="center" vertical="center"/>
    </xf>
    <xf numFmtId="42" fontId="8" fillId="13" borderId="1" xfId="2" applyFont="1" applyFill="1" applyBorder="1" applyAlignment="1">
      <alignment horizontal="center" vertical="center" wrapText="1"/>
    </xf>
    <xf numFmtId="42" fontId="8" fillId="10" borderId="1" xfId="2" applyFont="1" applyFill="1" applyBorder="1" applyAlignment="1">
      <alignment horizontal="center" vertical="center" wrapText="1"/>
    </xf>
    <xf numFmtId="42" fontId="8" fillId="7" borderId="1" xfId="2" applyFont="1" applyFill="1" applyBorder="1" applyAlignment="1">
      <alignment horizontal="center" vertical="center" wrapText="1"/>
    </xf>
    <xf numFmtId="42" fontId="1" fillId="3" borderId="0" xfId="2" applyFont="1" applyFill="1"/>
    <xf numFmtId="0" fontId="4" fillId="11" borderId="1" xfId="0" applyFont="1" applyFill="1" applyBorder="1" applyAlignment="1">
      <alignment horizontal="left" vertical="center" wrapText="1"/>
    </xf>
    <xf numFmtId="164" fontId="1" fillId="3" borderId="0" xfId="0" applyNumberFormat="1" applyFont="1" applyFill="1"/>
    <xf numFmtId="165" fontId="7" fillId="4" borderId="1" xfId="0" applyNumberFormat="1" applyFont="1" applyFill="1" applyBorder="1" applyAlignment="1">
      <alignment horizontal="center" vertical="center"/>
    </xf>
    <xf numFmtId="165" fontId="7" fillId="11" borderId="1" xfId="1" applyNumberFormat="1" applyFont="1" applyFill="1" applyBorder="1" applyAlignment="1">
      <alignment horizontal="center" vertical="center"/>
    </xf>
    <xf numFmtId="0" fontId="17" fillId="3" borderId="0" xfId="0" applyFont="1" applyFill="1" applyAlignment="1">
      <alignment horizontal="center" vertical="center"/>
    </xf>
    <xf numFmtId="42" fontId="17" fillId="6" borderId="1" xfId="2" applyFont="1" applyFill="1" applyBorder="1" applyAlignment="1">
      <alignment horizontal="center" vertical="center"/>
    </xf>
    <xf numFmtId="0" fontId="17" fillId="6"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12" borderId="1" xfId="0" applyFont="1" applyFill="1" applyBorder="1" applyAlignment="1">
      <alignment horizontal="center" vertical="center"/>
    </xf>
    <xf numFmtId="0" fontId="10" fillId="8" borderId="1" xfId="0" applyFont="1" applyFill="1" applyBorder="1" applyAlignment="1">
      <alignment horizontal="center" vertical="center"/>
    </xf>
    <xf numFmtId="0" fontId="10" fillId="3" borderId="1" xfId="0" applyFont="1" applyFill="1" applyBorder="1" applyAlignment="1">
      <alignment horizontal="center" vertical="center"/>
    </xf>
    <xf numFmtId="0" fontId="10" fillId="9" borderId="1" xfId="0" applyFont="1" applyFill="1" applyBorder="1" applyAlignment="1">
      <alignment horizontal="center" vertical="center"/>
    </xf>
    <xf numFmtId="0" fontId="3" fillId="4" borderId="3" xfId="0" applyFont="1" applyFill="1" applyBorder="1" applyAlignment="1" applyProtection="1">
      <alignment horizontal="center" vertical="center" wrapText="1"/>
      <protection hidden="1"/>
    </xf>
    <xf numFmtId="0" fontId="3" fillId="4" borderId="4" xfId="0" applyFont="1" applyFill="1" applyBorder="1" applyAlignment="1" applyProtection="1">
      <alignment horizontal="center" vertical="center" wrapText="1"/>
      <protection hidden="1"/>
    </xf>
    <xf numFmtId="0" fontId="3" fillId="4" borderId="5"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 xfId="0" applyFont="1" applyFill="1" applyBorder="1" applyAlignment="1" applyProtection="1">
      <alignment horizontal="center" vertical="center" wrapText="1"/>
      <protection hidden="1"/>
    </xf>
    <xf numFmtId="0" fontId="5" fillId="5" borderId="7" xfId="0" applyFont="1" applyFill="1" applyBorder="1" applyAlignment="1" applyProtection="1">
      <alignment horizontal="center" vertical="center" wrapText="1"/>
      <protection hidden="1"/>
    </xf>
    <xf numFmtId="0" fontId="5" fillId="6" borderId="8" xfId="0" applyFont="1" applyFill="1" applyBorder="1" applyAlignment="1" applyProtection="1">
      <alignment horizontal="center" vertical="center" wrapText="1"/>
      <protection hidden="1"/>
    </xf>
    <xf numFmtId="0" fontId="5" fillId="6" borderId="9" xfId="0" applyFont="1" applyFill="1" applyBorder="1" applyAlignment="1" applyProtection="1">
      <alignment horizontal="center" vertical="center" wrapText="1"/>
      <protection hidden="1"/>
    </xf>
    <xf numFmtId="0" fontId="5" fillId="6" borderId="10" xfId="0" applyFont="1" applyFill="1" applyBorder="1" applyAlignment="1" applyProtection="1">
      <alignment horizontal="center" vertical="center" wrapText="1"/>
      <protection hidden="1"/>
    </xf>
    <xf numFmtId="0" fontId="4" fillId="3" borderId="1" xfId="0" applyFont="1" applyFill="1" applyBorder="1" applyAlignment="1">
      <alignment horizontal="left" vertical="center"/>
    </xf>
    <xf numFmtId="0" fontId="4" fillId="0" borderId="1" xfId="0" applyFont="1" applyBorder="1" applyAlignment="1" applyProtection="1">
      <alignment horizontal="left" vertical="top" wrapText="1"/>
      <protection hidden="1"/>
    </xf>
    <xf numFmtId="0" fontId="16" fillId="6" borderId="13" xfId="0" applyFont="1" applyFill="1" applyBorder="1" applyAlignment="1" applyProtection="1">
      <alignment horizontal="center" vertical="center" wrapText="1"/>
      <protection hidden="1"/>
    </xf>
    <xf numFmtId="0" fontId="16" fillId="6" borderId="14" xfId="0" applyFont="1" applyFill="1" applyBorder="1" applyAlignment="1" applyProtection="1">
      <alignment horizontal="center" vertical="center" wrapText="1"/>
      <protection hidden="1"/>
    </xf>
    <xf numFmtId="165" fontId="7" fillId="3" borderId="1" xfId="0" applyNumberFormat="1" applyFont="1" applyFill="1" applyBorder="1" applyAlignment="1">
      <alignment horizontal="center" vertical="center"/>
    </xf>
    <xf numFmtId="0" fontId="17" fillId="6" borderId="15" xfId="0" applyFont="1" applyFill="1" applyBorder="1" applyAlignment="1">
      <alignment horizontal="center" vertical="center"/>
    </xf>
    <xf numFmtId="0" fontId="17" fillId="6" borderId="16" xfId="0" applyFont="1" applyFill="1" applyBorder="1" applyAlignment="1">
      <alignment horizontal="center" vertic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G77"/>
  <sheetViews>
    <sheetView tabSelected="1" topLeftCell="AV4" zoomScale="46" zoomScaleNormal="10" workbookViewId="0">
      <pane ySplit="1" topLeftCell="A5" activePane="bottomLeft" state="frozen"/>
      <selection activeCell="AA4" sqref="AA4"/>
      <selection pane="bottomLeft" activeCell="AV4" sqref="AV4:BA4"/>
    </sheetView>
  </sheetViews>
  <sheetFormatPr baseColWidth="10" defaultColWidth="11.44140625" defaultRowHeight="113.55" customHeight="1" x14ac:dyDescent="0.4"/>
  <cols>
    <col min="1" max="1" width="42.77734375" style="1" bestFit="1" customWidth="1"/>
    <col min="2" max="2" width="8.44140625" style="4" bestFit="1" customWidth="1"/>
    <col min="3" max="3" width="27.6640625" style="2" bestFit="1" customWidth="1"/>
    <col min="4" max="4" width="255.77734375" style="3" bestFit="1" customWidth="1"/>
    <col min="5" max="5" width="15.109375" style="11" bestFit="1" customWidth="1"/>
    <col min="6" max="6" width="10.109375" style="11" bestFit="1" customWidth="1"/>
    <col min="7" max="7" width="14.33203125" style="14" bestFit="1" customWidth="1"/>
    <col min="8" max="8" width="32.44140625" style="13" bestFit="1" customWidth="1"/>
    <col min="9" max="9" width="15.44140625" style="13" bestFit="1" customWidth="1"/>
    <col min="10" max="10" width="33.44140625" style="13" bestFit="1" customWidth="1"/>
    <col min="11" max="11" width="19" style="13" bestFit="1" customWidth="1"/>
    <col min="12" max="12" width="32.44140625" style="11" bestFit="1" customWidth="1"/>
    <col min="13" max="13" width="15.44140625" style="11" bestFit="1" customWidth="1"/>
    <col min="14" max="14" width="33.44140625" style="11" bestFit="1" customWidth="1"/>
    <col min="15" max="15" width="21.33203125" style="11" bestFit="1" customWidth="1"/>
    <col min="16" max="16" width="32.44140625" style="11" bestFit="1" customWidth="1"/>
    <col min="17" max="17" width="15.44140625" style="11" bestFit="1" customWidth="1"/>
    <col min="18" max="18" width="33.44140625" style="11" bestFit="1" customWidth="1"/>
    <col min="19" max="19" width="21.33203125" style="11" bestFit="1" customWidth="1"/>
    <col min="20" max="20" width="22.33203125" style="1" bestFit="1" customWidth="1"/>
    <col min="21" max="21" width="12" style="1" bestFit="1" customWidth="1"/>
    <col min="22" max="22" width="13.33203125" style="1" bestFit="1" customWidth="1"/>
    <col min="23" max="23" width="19" style="1" bestFit="1" customWidth="1"/>
    <col min="24" max="24" width="13.6640625" style="1" bestFit="1" customWidth="1"/>
    <col min="25" max="25" width="13.44140625" style="1" bestFit="1" customWidth="1"/>
    <col min="26" max="26" width="13.33203125" style="1" bestFit="1" customWidth="1"/>
    <col min="27" max="27" width="21.33203125" style="1" bestFit="1" customWidth="1"/>
    <col min="28" max="28" width="18.77734375" style="1" bestFit="1" customWidth="1"/>
    <col min="29" max="29" width="17.109375" style="1" bestFit="1" customWidth="1"/>
    <col min="30" max="30" width="27" style="1" bestFit="1" customWidth="1"/>
    <col min="31" max="31" width="21.5546875" style="1" bestFit="1" customWidth="1"/>
    <col min="32" max="32" width="16.77734375" style="67" bestFit="1" customWidth="1"/>
    <col min="33" max="33" width="14" style="67" bestFit="1" customWidth="1"/>
    <col min="34" max="34" width="16.109375" style="67" bestFit="1" customWidth="1"/>
    <col min="35" max="35" width="19.33203125" style="67" bestFit="1" customWidth="1"/>
    <col min="36" max="36" width="16.77734375" style="67" bestFit="1" customWidth="1"/>
    <col min="37" max="37" width="14" style="67" bestFit="1" customWidth="1"/>
    <col min="38" max="38" width="16.109375" style="67" bestFit="1" customWidth="1"/>
    <col min="39" max="39" width="23.33203125" style="67" bestFit="1" customWidth="1"/>
    <col min="40" max="43" width="23.33203125" style="67" customWidth="1"/>
    <col min="44" max="44" width="29.77734375" style="67" bestFit="1" customWidth="1"/>
    <col min="45" max="45" width="14" style="67" bestFit="1" customWidth="1"/>
    <col min="46" max="46" width="16.109375" style="67" bestFit="1" customWidth="1"/>
    <col min="47" max="47" width="23.33203125" style="67" bestFit="1" customWidth="1"/>
    <col min="48" max="48" width="29.6640625" style="1" bestFit="1" customWidth="1"/>
    <col min="49" max="49" width="29.6640625" style="1" customWidth="1"/>
    <col min="50" max="50" width="16.109375" style="1" bestFit="1" customWidth="1"/>
    <col min="51" max="51" width="33.44140625" style="1" bestFit="1" customWidth="1"/>
    <col min="52" max="52" width="72.33203125" style="1" customWidth="1"/>
    <col min="53" max="53" width="33.44140625" style="1" customWidth="1"/>
    <col min="54" max="54" width="27.44140625" style="1" customWidth="1"/>
    <col min="55" max="55" width="12.33203125" style="1" bestFit="1" customWidth="1"/>
    <col min="56" max="56" width="10.6640625" style="1" bestFit="1" customWidth="1"/>
    <col min="57" max="62" width="11.44140625" style="1"/>
    <col min="63" max="63" width="7" style="1" bestFit="1" customWidth="1"/>
    <col min="64" max="16384" width="11.44140625" style="1"/>
  </cols>
  <sheetData>
    <row r="1" spans="1:189" ht="22.2" customHeight="1" x14ac:dyDescent="0.3">
      <c r="A1" s="4"/>
      <c r="B1" s="80" t="s">
        <v>141</v>
      </c>
      <c r="C1" s="81"/>
      <c r="D1" s="81"/>
      <c r="E1" s="81"/>
      <c r="F1" s="81"/>
      <c r="G1" s="81"/>
      <c r="H1" s="81"/>
      <c r="I1" s="81"/>
      <c r="J1" s="81"/>
      <c r="K1" s="82"/>
      <c r="L1" s="51"/>
      <c r="M1" s="51"/>
      <c r="N1" s="51"/>
      <c r="O1" s="51"/>
      <c r="P1" s="51"/>
      <c r="Q1" s="51"/>
      <c r="R1" s="51"/>
      <c r="S1" s="51"/>
      <c r="T1" s="4"/>
      <c r="U1" s="4"/>
      <c r="V1" s="4"/>
      <c r="W1" s="4"/>
      <c r="X1" s="4"/>
      <c r="Y1" s="4"/>
      <c r="Z1" s="4"/>
      <c r="AA1" s="4"/>
      <c r="AB1" s="4"/>
      <c r="AC1" s="4"/>
      <c r="AD1" s="4"/>
      <c r="AE1" s="4"/>
      <c r="AF1" s="59"/>
      <c r="AG1" s="59"/>
      <c r="AH1" s="59"/>
      <c r="AI1" s="59"/>
      <c r="AJ1" s="59"/>
      <c r="AK1" s="59"/>
      <c r="AL1" s="59"/>
      <c r="AM1" s="59"/>
      <c r="AN1" s="59"/>
      <c r="AO1" s="59"/>
      <c r="AP1" s="59"/>
      <c r="AQ1" s="59"/>
      <c r="AR1" s="59"/>
      <c r="AS1" s="59"/>
      <c r="AT1" s="59"/>
      <c r="AU1" s="59"/>
      <c r="AV1" s="4"/>
      <c r="AW1" s="4"/>
      <c r="AX1" s="4"/>
      <c r="AY1" s="4"/>
      <c r="AZ1" s="4"/>
    </row>
    <row r="2" spans="1:189" ht="32.549999999999997" customHeight="1" thickBot="1" x14ac:dyDescent="0.35">
      <c r="A2" s="4"/>
      <c r="B2" s="83" t="s">
        <v>7</v>
      </c>
      <c r="C2" s="84"/>
      <c r="D2" s="84"/>
      <c r="E2" s="84"/>
      <c r="F2" s="84"/>
      <c r="G2" s="84"/>
      <c r="H2" s="84"/>
      <c r="I2" s="84"/>
      <c r="J2" s="84"/>
      <c r="K2" s="85"/>
      <c r="L2" s="51"/>
      <c r="M2" s="51"/>
      <c r="N2" s="51"/>
      <c r="O2" s="51"/>
      <c r="P2" s="51"/>
      <c r="Q2" s="51"/>
      <c r="R2" s="51"/>
      <c r="S2" s="51"/>
      <c r="T2" s="4"/>
      <c r="U2" s="4"/>
      <c r="V2" s="4"/>
      <c r="W2" s="4"/>
      <c r="X2" s="4"/>
      <c r="Y2" s="4"/>
      <c r="Z2" s="4"/>
      <c r="AA2" s="4"/>
      <c r="AB2" s="4"/>
      <c r="AC2" s="4"/>
      <c r="AD2" s="4"/>
      <c r="AE2" s="4"/>
      <c r="AF2" s="59"/>
      <c r="AG2" s="59"/>
      <c r="AH2" s="59"/>
      <c r="AI2" s="59"/>
      <c r="AJ2" s="59"/>
      <c r="AK2" s="59"/>
      <c r="AL2" s="59"/>
      <c r="AM2" s="59"/>
      <c r="AN2" s="59"/>
      <c r="AO2" s="59"/>
      <c r="AP2" s="59"/>
      <c r="AQ2" s="59"/>
      <c r="AR2" s="59"/>
      <c r="AS2" s="59"/>
      <c r="AT2" s="59"/>
      <c r="AU2" s="59"/>
      <c r="AV2" s="4"/>
      <c r="AW2" s="4"/>
      <c r="AX2" s="4"/>
      <c r="AY2" s="4"/>
      <c r="AZ2" s="4"/>
    </row>
    <row r="3" spans="1:189" ht="39" hidden="1" customHeight="1" thickBot="1" x14ac:dyDescent="0.35">
      <c r="A3" s="4"/>
      <c r="B3" s="86"/>
      <c r="C3" s="87"/>
      <c r="D3" s="87"/>
      <c r="E3" s="87"/>
      <c r="F3" s="87"/>
      <c r="G3" s="87"/>
      <c r="H3" s="87"/>
      <c r="I3" s="87"/>
      <c r="J3" s="87"/>
      <c r="K3" s="88"/>
      <c r="L3" s="51"/>
      <c r="M3" s="51"/>
      <c r="N3" s="51"/>
      <c r="O3" s="51"/>
      <c r="P3" s="51"/>
      <c r="Q3" s="51"/>
      <c r="R3" s="51"/>
      <c r="S3" s="51"/>
      <c r="T3" s="4"/>
      <c r="U3" s="4"/>
      <c r="V3" s="4"/>
      <c r="W3" s="4"/>
      <c r="X3" s="4"/>
      <c r="Y3" s="4"/>
      <c r="Z3" s="4"/>
      <c r="AA3" s="4"/>
      <c r="AB3" s="4"/>
      <c r="AC3" s="4"/>
      <c r="AD3" s="4"/>
      <c r="AE3" s="4"/>
      <c r="AF3" s="59"/>
      <c r="AG3" s="59"/>
      <c r="AH3" s="59"/>
      <c r="AI3" s="59"/>
      <c r="AJ3" s="59"/>
      <c r="AK3" s="59"/>
      <c r="AL3" s="59"/>
      <c r="AM3" s="59"/>
      <c r="AN3" s="59"/>
      <c r="AO3" s="59"/>
      <c r="AP3" s="59"/>
      <c r="AQ3" s="59"/>
      <c r="AR3" s="59"/>
      <c r="AS3" s="59"/>
      <c r="AT3" s="59"/>
      <c r="AU3" s="59"/>
      <c r="AV3" s="4"/>
      <c r="AW3" s="4"/>
      <c r="AX3" s="4"/>
      <c r="AY3" s="4"/>
      <c r="AZ3" s="4"/>
      <c r="BB3" s="16"/>
    </row>
    <row r="4" spans="1:189" ht="39" customHeight="1" x14ac:dyDescent="0.3">
      <c r="A4" s="72"/>
      <c r="B4" s="21"/>
      <c r="C4" s="22"/>
      <c r="D4" s="22"/>
      <c r="E4" s="22"/>
      <c r="F4" s="22"/>
      <c r="G4" s="22"/>
      <c r="H4" s="91" t="s">
        <v>146</v>
      </c>
      <c r="I4" s="92"/>
      <c r="J4" s="92"/>
      <c r="K4" s="92"/>
      <c r="L4" s="74" t="s">
        <v>134</v>
      </c>
      <c r="M4" s="74"/>
      <c r="N4" s="74"/>
      <c r="O4" s="74"/>
      <c r="P4" s="74" t="s">
        <v>149</v>
      </c>
      <c r="Q4" s="74"/>
      <c r="R4" s="74"/>
      <c r="S4" s="74"/>
      <c r="T4" s="74" t="s">
        <v>165</v>
      </c>
      <c r="U4" s="74"/>
      <c r="V4" s="74"/>
      <c r="W4" s="74"/>
      <c r="X4" s="74" t="s">
        <v>167</v>
      </c>
      <c r="Y4" s="74"/>
      <c r="Z4" s="74"/>
      <c r="AA4" s="74"/>
      <c r="AB4" s="74" t="s">
        <v>166</v>
      </c>
      <c r="AC4" s="74"/>
      <c r="AD4" s="74"/>
      <c r="AE4" s="74"/>
      <c r="AF4" s="73" t="s">
        <v>145</v>
      </c>
      <c r="AG4" s="73"/>
      <c r="AH4" s="73"/>
      <c r="AI4" s="73"/>
      <c r="AJ4" s="73" t="s">
        <v>164</v>
      </c>
      <c r="AK4" s="73"/>
      <c r="AL4" s="73"/>
      <c r="AM4" s="73"/>
      <c r="AN4" s="73" t="s">
        <v>158</v>
      </c>
      <c r="AO4" s="73"/>
      <c r="AP4" s="73"/>
      <c r="AQ4" s="73"/>
      <c r="AR4" s="73" t="s">
        <v>163</v>
      </c>
      <c r="AS4" s="73"/>
      <c r="AT4" s="73"/>
      <c r="AU4" s="73"/>
      <c r="AV4" s="94" t="s">
        <v>140</v>
      </c>
      <c r="AW4" s="95"/>
      <c r="AX4" s="95"/>
      <c r="AY4" s="95"/>
      <c r="AZ4" s="95"/>
      <c r="BA4" s="95"/>
      <c r="BB4" s="17"/>
    </row>
    <row r="5" spans="1:189" s="19" customFormat="1" ht="82.2" customHeight="1" x14ac:dyDescent="0.3">
      <c r="A5" s="25" t="s">
        <v>139</v>
      </c>
      <c r="B5" s="23" t="s">
        <v>0</v>
      </c>
      <c r="C5" s="23" t="s">
        <v>1</v>
      </c>
      <c r="D5" s="24" t="s">
        <v>2</v>
      </c>
      <c r="E5" s="23" t="s">
        <v>130</v>
      </c>
      <c r="F5" s="23" t="s">
        <v>147</v>
      </c>
      <c r="G5" s="25" t="s">
        <v>148</v>
      </c>
      <c r="H5" s="26" t="s">
        <v>3</v>
      </c>
      <c r="I5" s="26" t="s">
        <v>4</v>
      </c>
      <c r="J5" s="26" t="s">
        <v>5</v>
      </c>
      <c r="K5" s="26" t="s">
        <v>6</v>
      </c>
      <c r="L5" s="26" t="s">
        <v>3</v>
      </c>
      <c r="M5" s="26" t="s">
        <v>4</v>
      </c>
      <c r="N5" s="26" t="s">
        <v>5</v>
      </c>
      <c r="O5" s="26" t="s">
        <v>6</v>
      </c>
      <c r="P5" s="26" t="s">
        <v>3</v>
      </c>
      <c r="Q5" s="26" t="s">
        <v>4</v>
      </c>
      <c r="R5" s="26" t="s">
        <v>5</v>
      </c>
      <c r="S5" s="26" t="s">
        <v>6</v>
      </c>
      <c r="T5" s="26" t="s">
        <v>3</v>
      </c>
      <c r="U5" s="26" t="s">
        <v>4</v>
      </c>
      <c r="V5" s="26" t="s">
        <v>5</v>
      </c>
      <c r="W5" s="26" t="s">
        <v>6</v>
      </c>
      <c r="X5" s="26" t="s">
        <v>3</v>
      </c>
      <c r="Y5" s="26" t="s">
        <v>4</v>
      </c>
      <c r="Z5" s="26" t="s">
        <v>5</v>
      </c>
      <c r="AA5" s="26" t="s">
        <v>6</v>
      </c>
      <c r="AB5" s="26" t="s">
        <v>3</v>
      </c>
      <c r="AC5" s="26" t="s">
        <v>4</v>
      </c>
      <c r="AD5" s="26" t="s">
        <v>5</v>
      </c>
      <c r="AE5" s="26" t="s">
        <v>6</v>
      </c>
      <c r="AF5" s="60" t="s">
        <v>3</v>
      </c>
      <c r="AG5" s="60" t="s">
        <v>4</v>
      </c>
      <c r="AH5" s="60" t="s">
        <v>5</v>
      </c>
      <c r="AI5" s="60" t="s">
        <v>6</v>
      </c>
      <c r="AJ5" s="60" t="s">
        <v>3</v>
      </c>
      <c r="AK5" s="60" t="s">
        <v>4</v>
      </c>
      <c r="AL5" s="60" t="s">
        <v>5</v>
      </c>
      <c r="AM5" s="60" t="s">
        <v>6</v>
      </c>
      <c r="AN5" s="60" t="s">
        <v>3</v>
      </c>
      <c r="AO5" s="60" t="s">
        <v>4</v>
      </c>
      <c r="AP5" s="60" t="s">
        <v>5</v>
      </c>
      <c r="AQ5" s="60" t="s">
        <v>6</v>
      </c>
      <c r="AR5" s="60" t="s">
        <v>3</v>
      </c>
      <c r="AS5" s="60" t="s">
        <v>4</v>
      </c>
      <c r="AT5" s="60" t="s">
        <v>5</v>
      </c>
      <c r="AU5" s="60" t="s">
        <v>6</v>
      </c>
      <c r="AV5" s="26" t="s">
        <v>3</v>
      </c>
      <c r="AW5" s="26" t="s">
        <v>168</v>
      </c>
      <c r="AX5" s="26" t="s">
        <v>4</v>
      </c>
      <c r="AY5" s="26" t="s">
        <v>5</v>
      </c>
      <c r="AZ5" s="26" t="s">
        <v>6</v>
      </c>
      <c r="BA5" s="26" t="s">
        <v>169</v>
      </c>
      <c r="BB5" s="20"/>
    </row>
    <row r="6" spans="1:189" ht="314.55" customHeight="1" x14ac:dyDescent="0.3">
      <c r="A6" s="78" t="s">
        <v>135</v>
      </c>
      <c r="B6" s="27">
        <v>1</v>
      </c>
      <c r="C6" s="27" t="s">
        <v>118</v>
      </c>
      <c r="D6" s="27" t="s">
        <v>116</v>
      </c>
      <c r="E6" s="28" t="s">
        <v>117</v>
      </c>
      <c r="F6" s="28">
        <v>6</v>
      </c>
      <c r="G6" s="29">
        <v>1</v>
      </c>
      <c r="H6" s="30">
        <v>7200000</v>
      </c>
      <c r="I6" s="30">
        <f>H6*0.19</f>
        <v>1368000</v>
      </c>
      <c r="J6" s="30">
        <f>I6+H6</f>
        <v>8568000</v>
      </c>
      <c r="K6" s="30">
        <f>J6*F6*G6</f>
        <v>51408000</v>
      </c>
      <c r="L6" s="31">
        <v>6800000</v>
      </c>
      <c r="M6" s="31">
        <f>L6*0.19</f>
        <v>1292000</v>
      </c>
      <c r="N6" s="31">
        <f>M6+L6</f>
        <v>8092000</v>
      </c>
      <c r="O6" s="31">
        <f>N6*G6*F6</f>
        <v>48552000</v>
      </c>
      <c r="P6" s="30">
        <v>6200000</v>
      </c>
      <c r="Q6" s="30">
        <f>P6*0.19</f>
        <v>1178000</v>
      </c>
      <c r="R6" s="30">
        <f>Q6+P6</f>
        <v>7378000</v>
      </c>
      <c r="S6" s="30">
        <f>R6*G6*F6</f>
        <v>44268000</v>
      </c>
      <c r="T6" s="31"/>
      <c r="U6" s="31"/>
      <c r="V6" s="31"/>
      <c r="W6" s="31"/>
      <c r="X6" s="52"/>
      <c r="Y6" s="52"/>
      <c r="Z6" s="52"/>
      <c r="AA6" s="52"/>
      <c r="AB6" s="46"/>
      <c r="AC6" s="46"/>
      <c r="AD6" s="46"/>
      <c r="AE6" s="46"/>
      <c r="AF6" s="61"/>
      <c r="AG6" s="61"/>
      <c r="AH6" s="61"/>
      <c r="AI6" s="61"/>
      <c r="AJ6" s="62"/>
      <c r="AK6" s="62"/>
      <c r="AL6" s="62"/>
      <c r="AM6" s="62"/>
      <c r="AN6" s="62"/>
      <c r="AO6" s="62"/>
      <c r="AP6" s="62"/>
      <c r="AQ6" s="62"/>
      <c r="AR6" s="63"/>
      <c r="AS6" s="63"/>
      <c r="AT6" s="63"/>
      <c r="AU6" s="63"/>
      <c r="AV6" s="58">
        <f>(H6+L6+P6)/3</f>
        <v>6733333.333333333</v>
      </c>
      <c r="AW6" s="58">
        <f>ROUND(AV6,0)</f>
        <v>6733333</v>
      </c>
      <c r="AX6" s="58">
        <f>AW6*0.19</f>
        <v>1279333.27</v>
      </c>
      <c r="AY6" s="58">
        <f>AX6+AV6</f>
        <v>8012666.6033333335</v>
      </c>
      <c r="AZ6" s="58">
        <f>AY6*G6*F6</f>
        <v>48075999.620000005</v>
      </c>
      <c r="BA6" s="93">
        <f>ROUND(AZ6,0)</f>
        <v>48076000</v>
      </c>
      <c r="BB6" s="15"/>
      <c r="BC6" s="18"/>
      <c r="BD6" s="16"/>
    </row>
    <row r="7" spans="1:189" ht="43.8" customHeight="1" x14ac:dyDescent="0.3">
      <c r="A7" s="78"/>
      <c r="B7" s="27">
        <v>2</v>
      </c>
      <c r="C7" s="27" t="s">
        <v>120</v>
      </c>
      <c r="D7" s="27" t="s">
        <v>119</v>
      </c>
      <c r="E7" s="28" t="s">
        <v>117</v>
      </c>
      <c r="F7" s="28">
        <v>6</v>
      </c>
      <c r="G7" s="29">
        <v>3</v>
      </c>
      <c r="H7" s="30">
        <v>4300000</v>
      </c>
      <c r="I7" s="30">
        <f>H7*0.19</f>
        <v>817000</v>
      </c>
      <c r="J7" s="30">
        <f>I7+H7</f>
        <v>5117000</v>
      </c>
      <c r="K7" s="30">
        <f>J7*F7*G7</f>
        <v>92106000</v>
      </c>
      <c r="L7" s="46">
        <v>3250000</v>
      </c>
      <c r="M7" s="31">
        <f t="shared" ref="M7:M72" si="0">L7*0.19</f>
        <v>617500</v>
      </c>
      <c r="N7" s="31">
        <f t="shared" ref="N7:N72" si="1">M7+L7</f>
        <v>3867500</v>
      </c>
      <c r="O7" s="31">
        <f>N7*G7*F7</f>
        <v>69615000</v>
      </c>
      <c r="P7" s="52">
        <v>3800000</v>
      </c>
      <c r="Q7" s="30">
        <f t="shared" ref="Q7:Q72" si="2">P7*0.19</f>
        <v>722000</v>
      </c>
      <c r="R7" s="30">
        <f t="shared" ref="R7:R54" si="3">Q7+P7</f>
        <v>4522000</v>
      </c>
      <c r="S7" s="30">
        <f>R7*G7*F7</f>
        <v>81396000</v>
      </c>
      <c r="T7" s="46"/>
      <c r="U7" s="31"/>
      <c r="V7" s="31"/>
      <c r="W7" s="31"/>
      <c r="X7" s="52"/>
      <c r="Y7" s="52"/>
      <c r="Z7" s="52"/>
      <c r="AA7" s="52"/>
      <c r="AB7" s="46"/>
      <c r="AC7" s="46"/>
      <c r="AD7" s="46"/>
      <c r="AE7" s="46"/>
      <c r="AF7" s="61"/>
      <c r="AG7" s="61"/>
      <c r="AH7" s="61"/>
      <c r="AI7" s="61"/>
      <c r="AJ7" s="62"/>
      <c r="AK7" s="62"/>
      <c r="AL7" s="62"/>
      <c r="AM7" s="62"/>
      <c r="AN7" s="62"/>
      <c r="AO7" s="62"/>
      <c r="AP7" s="62"/>
      <c r="AQ7" s="62"/>
      <c r="AR7" s="63"/>
      <c r="AS7" s="63"/>
      <c r="AT7" s="63"/>
      <c r="AU7" s="63"/>
      <c r="AV7" s="58">
        <f t="shared" ref="AV7:AV72" si="4">(H7+L7+P7)/3</f>
        <v>3783333.3333333335</v>
      </c>
      <c r="AW7" s="58">
        <f t="shared" ref="AW7:AW70" si="5">ROUND(AV7,0)</f>
        <v>3783333</v>
      </c>
      <c r="AX7" s="58">
        <f t="shared" ref="AX7:AX70" si="6">AW7*0.19</f>
        <v>718833.27</v>
      </c>
      <c r="AY7" s="58">
        <f t="shared" ref="AY7:AY72" si="7">AX7+AV7</f>
        <v>4502166.6033333335</v>
      </c>
      <c r="AZ7" s="58">
        <f>AY7*G7*F7</f>
        <v>81038998.859999999</v>
      </c>
      <c r="BA7" s="93">
        <f t="shared" ref="BA7:BA70" si="8">ROUND(AZ7,0)</f>
        <v>81038999</v>
      </c>
      <c r="BC7" s="15"/>
    </row>
    <row r="8" spans="1:189" ht="43.8" customHeight="1" x14ac:dyDescent="0.3">
      <c r="A8" s="78"/>
      <c r="B8" s="27">
        <v>3</v>
      </c>
      <c r="C8" s="27" t="s">
        <v>122</v>
      </c>
      <c r="D8" s="27" t="s">
        <v>121</v>
      </c>
      <c r="E8" s="28" t="s">
        <v>117</v>
      </c>
      <c r="F8" s="28">
        <v>6</v>
      </c>
      <c r="G8" s="29">
        <v>1</v>
      </c>
      <c r="H8" s="30">
        <v>5600000</v>
      </c>
      <c r="I8" s="30">
        <f>H8*0.19</f>
        <v>1064000</v>
      </c>
      <c r="J8" s="30">
        <f>I8+H8</f>
        <v>6664000</v>
      </c>
      <c r="K8" s="30">
        <f>J8*F8*G8</f>
        <v>39984000</v>
      </c>
      <c r="L8" s="46">
        <v>4800000</v>
      </c>
      <c r="M8" s="31">
        <f t="shared" si="0"/>
        <v>912000</v>
      </c>
      <c r="N8" s="31">
        <f t="shared" si="1"/>
        <v>5712000</v>
      </c>
      <c r="O8" s="31">
        <f>N8*G8*F8</f>
        <v>34272000</v>
      </c>
      <c r="P8" s="52">
        <v>5200000</v>
      </c>
      <c r="Q8" s="30">
        <f t="shared" si="2"/>
        <v>988000</v>
      </c>
      <c r="R8" s="30">
        <f t="shared" si="3"/>
        <v>6188000</v>
      </c>
      <c r="S8" s="30">
        <f>R8*G8*F8</f>
        <v>37128000</v>
      </c>
      <c r="T8" s="46"/>
      <c r="U8" s="31"/>
      <c r="V8" s="31"/>
      <c r="W8" s="31"/>
      <c r="X8" s="52"/>
      <c r="Y8" s="52"/>
      <c r="Z8" s="52"/>
      <c r="AA8" s="52"/>
      <c r="AB8" s="46"/>
      <c r="AC8" s="46"/>
      <c r="AD8" s="46"/>
      <c r="AE8" s="46"/>
      <c r="AF8" s="61"/>
      <c r="AG8" s="61"/>
      <c r="AH8" s="61"/>
      <c r="AI8" s="61"/>
      <c r="AJ8" s="62"/>
      <c r="AK8" s="62"/>
      <c r="AL8" s="62"/>
      <c r="AM8" s="62"/>
      <c r="AN8" s="62"/>
      <c r="AO8" s="62"/>
      <c r="AP8" s="62"/>
      <c r="AQ8" s="62"/>
      <c r="AR8" s="63"/>
      <c r="AS8" s="63"/>
      <c r="AT8" s="63"/>
      <c r="AU8" s="63"/>
      <c r="AV8" s="58">
        <f t="shared" si="4"/>
        <v>5200000</v>
      </c>
      <c r="AW8" s="58">
        <f t="shared" si="5"/>
        <v>5200000</v>
      </c>
      <c r="AX8" s="58">
        <f t="shared" si="6"/>
        <v>988000</v>
      </c>
      <c r="AY8" s="58">
        <f t="shared" si="7"/>
        <v>6188000</v>
      </c>
      <c r="AZ8" s="58">
        <f>AY8*G8*F8</f>
        <v>37128000</v>
      </c>
      <c r="BA8" s="93">
        <f t="shared" si="8"/>
        <v>37128000</v>
      </c>
    </row>
    <row r="9" spans="1:189" s="5" customFormat="1" ht="78" x14ac:dyDescent="0.3">
      <c r="A9" s="77" t="s">
        <v>136</v>
      </c>
      <c r="B9" s="27">
        <v>4</v>
      </c>
      <c r="C9" s="32" t="s">
        <v>16</v>
      </c>
      <c r="D9" s="32" t="s">
        <v>15</v>
      </c>
      <c r="E9" s="33" t="s">
        <v>10</v>
      </c>
      <c r="F9" s="34">
        <v>4</v>
      </c>
      <c r="G9" s="34">
        <v>1</v>
      </c>
      <c r="H9" s="30">
        <v>250000</v>
      </c>
      <c r="I9" s="30">
        <f>H9*0.19</f>
        <v>47500</v>
      </c>
      <c r="J9" s="30">
        <f>H9+I9</f>
        <v>297500</v>
      </c>
      <c r="K9" s="30">
        <f>J9*F9*G9</f>
        <v>1190000</v>
      </c>
      <c r="L9" s="46">
        <v>340000</v>
      </c>
      <c r="M9" s="31">
        <f t="shared" si="0"/>
        <v>64600</v>
      </c>
      <c r="N9" s="31">
        <f t="shared" si="1"/>
        <v>404600</v>
      </c>
      <c r="O9" s="31">
        <f>N9*G9*F9</f>
        <v>1618400</v>
      </c>
      <c r="P9" s="52">
        <v>280000</v>
      </c>
      <c r="Q9" s="30">
        <f t="shared" si="2"/>
        <v>53200</v>
      </c>
      <c r="R9" s="30">
        <f t="shared" si="3"/>
        <v>333200</v>
      </c>
      <c r="S9" s="30">
        <f>R9*G9*F9</f>
        <v>1332800</v>
      </c>
      <c r="T9" s="46"/>
      <c r="U9" s="31"/>
      <c r="V9" s="31"/>
      <c r="W9" s="31"/>
      <c r="X9" s="52"/>
      <c r="Y9" s="52"/>
      <c r="Z9" s="52"/>
      <c r="AA9" s="52"/>
      <c r="AB9" s="46"/>
      <c r="AC9" s="46"/>
      <c r="AD9" s="46"/>
      <c r="AE9" s="46"/>
      <c r="AF9" s="61"/>
      <c r="AG9" s="61"/>
      <c r="AH9" s="61"/>
      <c r="AI9" s="61"/>
      <c r="AJ9" s="62"/>
      <c r="AK9" s="62"/>
      <c r="AL9" s="62"/>
      <c r="AM9" s="62"/>
      <c r="AN9" s="62"/>
      <c r="AO9" s="62"/>
      <c r="AP9" s="62"/>
      <c r="AQ9" s="62"/>
      <c r="AR9" s="63"/>
      <c r="AS9" s="63"/>
      <c r="AT9" s="63"/>
      <c r="AU9" s="63"/>
      <c r="AV9" s="58">
        <f t="shared" si="4"/>
        <v>290000</v>
      </c>
      <c r="AW9" s="58">
        <f t="shared" si="5"/>
        <v>290000</v>
      </c>
      <c r="AX9" s="58">
        <f t="shared" si="6"/>
        <v>55100</v>
      </c>
      <c r="AY9" s="58">
        <f t="shared" si="7"/>
        <v>345100</v>
      </c>
      <c r="AZ9" s="58">
        <f>AY9*G9*F9</f>
        <v>1380400</v>
      </c>
      <c r="BA9" s="93">
        <f t="shared" si="8"/>
        <v>1380400</v>
      </c>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row>
    <row r="10" spans="1:189" s="5" customFormat="1" ht="46.8" x14ac:dyDescent="0.3">
      <c r="A10" s="77"/>
      <c r="B10" s="27">
        <v>5</v>
      </c>
      <c r="C10" s="32" t="s">
        <v>11</v>
      </c>
      <c r="D10" s="32" t="s">
        <v>12</v>
      </c>
      <c r="E10" s="33" t="s">
        <v>13</v>
      </c>
      <c r="F10" s="34">
        <v>4</v>
      </c>
      <c r="G10" s="34">
        <v>1</v>
      </c>
      <c r="H10" s="30">
        <v>550000</v>
      </c>
      <c r="I10" s="30">
        <f t="shared" ref="I10:I72" si="9">H10*0.19</f>
        <v>104500</v>
      </c>
      <c r="J10" s="30">
        <f t="shared" ref="J10:J72" si="10">H10+I10</f>
        <v>654500</v>
      </c>
      <c r="K10" s="30">
        <f>J10*F10*G10</f>
        <v>2618000</v>
      </c>
      <c r="L10" s="46">
        <v>450000</v>
      </c>
      <c r="M10" s="31">
        <f t="shared" si="0"/>
        <v>85500</v>
      </c>
      <c r="N10" s="31">
        <f t="shared" si="1"/>
        <v>535500</v>
      </c>
      <c r="O10" s="31">
        <f>N10*G10*F10</f>
        <v>2142000</v>
      </c>
      <c r="P10" s="52">
        <v>450000</v>
      </c>
      <c r="Q10" s="30">
        <f t="shared" si="2"/>
        <v>85500</v>
      </c>
      <c r="R10" s="30">
        <f t="shared" si="3"/>
        <v>535500</v>
      </c>
      <c r="S10" s="30">
        <f>R10*G10*F10</f>
        <v>2142000</v>
      </c>
      <c r="T10" s="46"/>
      <c r="U10" s="31"/>
      <c r="V10" s="31"/>
      <c r="W10" s="31"/>
      <c r="X10" s="52"/>
      <c r="Y10" s="52"/>
      <c r="Z10" s="52"/>
      <c r="AA10" s="52"/>
      <c r="AB10" s="46"/>
      <c r="AC10" s="46"/>
      <c r="AD10" s="46"/>
      <c r="AE10" s="46"/>
      <c r="AF10" s="61"/>
      <c r="AG10" s="61"/>
      <c r="AH10" s="61"/>
      <c r="AI10" s="61"/>
      <c r="AJ10" s="62"/>
      <c r="AK10" s="62"/>
      <c r="AL10" s="62"/>
      <c r="AM10" s="62"/>
      <c r="AN10" s="62"/>
      <c r="AO10" s="62"/>
      <c r="AP10" s="62"/>
      <c r="AQ10" s="62"/>
      <c r="AR10" s="63"/>
      <c r="AS10" s="63"/>
      <c r="AT10" s="63"/>
      <c r="AU10" s="63"/>
      <c r="AV10" s="58">
        <f t="shared" si="4"/>
        <v>483333.33333333331</v>
      </c>
      <c r="AW10" s="58">
        <f t="shared" si="5"/>
        <v>483333</v>
      </c>
      <c r="AX10" s="58">
        <f t="shared" si="6"/>
        <v>91833.27</v>
      </c>
      <c r="AY10" s="58">
        <f t="shared" si="7"/>
        <v>575166.60333333327</v>
      </c>
      <c r="AZ10" s="58">
        <f>AY10*G10*F10</f>
        <v>2300666.4133333331</v>
      </c>
      <c r="BA10" s="93">
        <f t="shared" si="8"/>
        <v>2300666</v>
      </c>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row>
    <row r="11" spans="1:189" s="5" customFormat="1" ht="109.2" x14ac:dyDescent="0.3">
      <c r="A11" s="77"/>
      <c r="B11" s="27">
        <v>6</v>
      </c>
      <c r="C11" s="32" t="s">
        <v>18</v>
      </c>
      <c r="D11" s="32" t="s">
        <v>17</v>
      </c>
      <c r="E11" s="33" t="s">
        <v>14</v>
      </c>
      <c r="F11" s="34"/>
      <c r="G11" s="34">
        <v>100</v>
      </c>
      <c r="H11" s="30">
        <v>28000</v>
      </c>
      <c r="I11" s="30">
        <f t="shared" si="9"/>
        <v>5320</v>
      </c>
      <c r="J11" s="30">
        <f t="shared" si="10"/>
        <v>33320</v>
      </c>
      <c r="K11" s="30">
        <f>G11*J11</f>
        <v>3332000</v>
      </c>
      <c r="L11" s="46">
        <v>28000</v>
      </c>
      <c r="M11" s="31">
        <f t="shared" si="0"/>
        <v>5320</v>
      </c>
      <c r="N11" s="31">
        <f t="shared" si="1"/>
        <v>33320</v>
      </c>
      <c r="O11" s="50">
        <f>N11*G11</f>
        <v>3332000</v>
      </c>
      <c r="P11" s="52">
        <v>26000</v>
      </c>
      <c r="Q11" s="30">
        <f t="shared" si="2"/>
        <v>4940</v>
      </c>
      <c r="R11" s="30">
        <f t="shared" si="3"/>
        <v>30940</v>
      </c>
      <c r="S11" s="53">
        <f>R11*G11</f>
        <v>3094000</v>
      </c>
      <c r="T11" s="46"/>
      <c r="U11" s="31"/>
      <c r="V11" s="31"/>
      <c r="W11" s="50"/>
      <c r="X11" s="52"/>
      <c r="Y11" s="52"/>
      <c r="Z11" s="52"/>
      <c r="AA11" s="52"/>
      <c r="AB11" s="46"/>
      <c r="AC11" s="46"/>
      <c r="AD11" s="46"/>
      <c r="AE11" s="46"/>
      <c r="AF11" s="61"/>
      <c r="AG11" s="61"/>
      <c r="AH11" s="61"/>
      <c r="AI11" s="61"/>
      <c r="AJ11" s="62"/>
      <c r="AK11" s="62"/>
      <c r="AL11" s="62"/>
      <c r="AM11" s="62"/>
      <c r="AN11" s="62"/>
      <c r="AO11" s="62"/>
      <c r="AP11" s="62"/>
      <c r="AQ11" s="62"/>
      <c r="AR11" s="63"/>
      <c r="AS11" s="63"/>
      <c r="AT11" s="63"/>
      <c r="AU11" s="63"/>
      <c r="AV11" s="58">
        <f t="shared" si="4"/>
        <v>27333.333333333332</v>
      </c>
      <c r="AW11" s="58">
        <f t="shared" si="5"/>
        <v>27333</v>
      </c>
      <c r="AX11" s="58">
        <f t="shared" si="6"/>
        <v>5193.2700000000004</v>
      </c>
      <c r="AY11" s="58">
        <f t="shared" si="7"/>
        <v>32526.603333333333</v>
      </c>
      <c r="AZ11" s="58">
        <f>AY11*G11</f>
        <v>3252660.333333333</v>
      </c>
      <c r="BA11" s="93">
        <f t="shared" si="8"/>
        <v>3252660</v>
      </c>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row>
    <row r="12" spans="1:189" s="5" customFormat="1" ht="93.6" x14ac:dyDescent="0.3">
      <c r="A12" s="77"/>
      <c r="B12" s="27">
        <v>7</v>
      </c>
      <c r="C12" s="32" t="s">
        <v>20</v>
      </c>
      <c r="D12" s="32" t="s">
        <v>19</v>
      </c>
      <c r="E12" s="33" t="s">
        <v>14</v>
      </c>
      <c r="F12" s="34"/>
      <c r="G12" s="34">
        <v>100</v>
      </c>
      <c r="H12" s="30">
        <v>135000</v>
      </c>
      <c r="I12" s="30">
        <f t="shared" si="9"/>
        <v>25650</v>
      </c>
      <c r="J12" s="30">
        <f t="shared" si="10"/>
        <v>160650</v>
      </c>
      <c r="K12" s="30">
        <f>G12*J12</f>
        <v>16065000</v>
      </c>
      <c r="L12" s="46">
        <v>145000</v>
      </c>
      <c r="M12" s="31">
        <f t="shared" si="0"/>
        <v>27550</v>
      </c>
      <c r="N12" s="31">
        <f t="shared" si="1"/>
        <v>172550</v>
      </c>
      <c r="O12" s="50">
        <f>N12*G12</f>
        <v>17255000</v>
      </c>
      <c r="P12" s="52">
        <v>160000</v>
      </c>
      <c r="Q12" s="30">
        <f t="shared" si="2"/>
        <v>30400</v>
      </c>
      <c r="R12" s="30">
        <f t="shared" si="3"/>
        <v>190400</v>
      </c>
      <c r="S12" s="53">
        <f>R12*G12</f>
        <v>19040000</v>
      </c>
      <c r="T12" s="46"/>
      <c r="U12" s="31"/>
      <c r="V12" s="31"/>
      <c r="W12" s="50"/>
      <c r="X12" s="52"/>
      <c r="Y12" s="52"/>
      <c r="Z12" s="52"/>
      <c r="AA12" s="52"/>
      <c r="AB12" s="46"/>
      <c r="AC12" s="46"/>
      <c r="AD12" s="46"/>
      <c r="AE12" s="46"/>
      <c r="AF12" s="61"/>
      <c r="AG12" s="61"/>
      <c r="AH12" s="61"/>
      <c r="AI12" s="61"/>
      <c r="AJ12" s="62"/>
      <c r="AK12" s="62"/>
      <c r="AL12" s="62"/>
      <c r="AM12" s="62"/>
      <c r="AN12" s="62"/>
      <c r="AO12" s="62"/>
      <c r="AP12" s="62"/>
      <c r="AQ12" s="62"/>
      <c r="AR12" s="63"/>
      <c r="AS12" s="63"/>
      <c r="AT12" s="63"/>
      <c r="AU12" s="63"/>
      <c r="AV12" s="58">
        <f t="shared" si="4"/>
        <v>146666.66666666666</v>
      </c>
      <c r="AW12" s="58">
        <f t="shared" si="5"/>
        <v>146667</v>
      </c>
      <c r="AX12" s="58">
        <f t="shared" si="6"/>
        <v>27866.73</v>
      </c>
      <c r="AY12" s="58">
        <f t="shared" si="7"/>
        <v>174533.39666666667</v>
      </c>
      <c r="AZ12" s="58">
        <f>AY12*G12</f>
        <v>17453339.666666668</v>
      </c>
      <c r="BA12" s="93">
        <f t="shared" si="8"/>
        <v>17453340</v>
      </c>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row>
    <row r="13" spans="1:189" s="5" customFormat="1" ht="78" x14ac:dyDescent="0.3">
      <c r="A13" s="77"/>
      <c r="B13" s="27">
        <v>8</v>
      </c>
      <c r="C13" s="32" t="s">
        <v>9</v>
      </c>
      <c r="D13" s="32" t="s">
        <v>21</v>
      </c>
      <c r="E13" s="33" t="s">
        <v>22</v>
      </c>
      <c r="F13" s="34">
        <v>1</v>
      </c>
      <c r="G13" s="34">
        <v>1</v>
      </c>
      <c r="H13" s="30">
        <v>250000</v>
      </c>
      <c r="I13" s="30">
        <f t="shared" si="9"/>
        <v>47500</v>
      </c>
      <c r="J13" s="30">
        <f t="shared" si="10"/>
        <v>297500</v>
      </c>
      <c r="K13" s="30">
        <f>J13*G13*F13</f>
        <v>297500</v>
      </c>
      <c r="L13" s="46">
        <v>450000</v>
      </c>
      <c r="M13" s="31">
        <f t="shared" si="0"/>
        <v>85500</v>
      </c>
      <c r="N13" s="31">
        <f t="shared" si="1"/>
        <v>535500</v>
      </c>
      <c r="O13" s="50">
        <f>N13*G13*F13</f>
        <v>535500</v>
      </c>
      <c r="P13" s="52">
        <v>280000</v>
      </c>
      <c r="Q13" s="30">
        <f t="shared" si="2"/>
        <v>53200</v>
      </c>
      <c r="R13" s="30">
        <f t="shared" si="3"/>
        <v>333200</v>
      </c>
      <c r="S13" s="53">
        <f>R13*G13*F13</f>
        <v>333200</v>
      </c>
      <c r="T13" s="46"/>
      <c r="U13" s="31"/>
      <c r="V13" s="31"/>
      <c r="W13" s="50"/>
      <c r="X13" s="52"/>
      <c r="Y13" s="52"/>
      <c r="Z13" s="52"/>
      <c r="AA13" s="52"/>
      <c r="AB13" s="46"/>
      <c r="AC13" s="46"/>
      <c r="AD13" s="46"/>
      <c r="AE13" s="46"/>
      <c r="AF13" s="61"/>
      <c r="AG13" s="61"/>
      <c r="AH13" s="61"/>
      <c r="AI13" s="61"/>
      <c r="AJ13" s="62"/>
      <c r="AK13" s="62"/>
      <c r="AL13" s="62"/>
      <c r="AM13" s="62"/>
      <c r="AN13" s="62"/>
      <c r="AO13" s="62"/>
      <c r="AP13" s="62"/>
      <c r="AQ13" s="62"/>
      <c r="AR13" s="63"/>
      <c r="AS13" s="63"/>
      <c r="AT13" s="63"/>
      <c r="AU13" s="63"/>
      <c r="AV13" s="58">
        <f t="shared" si="4"/>
        <v>326666.66666666669</v>
      </c>
      <c r="AW13" s="58">
        <f t="shared" si="5"/>
        <v>326667</v>
      </c>
      <c r="AX13" s="58">
        <f t="shared" si="6"/>
        <v>62066.73</v>
      </c>
      <c r="AY13" s="58">
        <f t="shared" si="7"/>
        <v>388733.39666666667</v>
      </c>
      <c r="AZ13" s="58">
        <f>AY13*G13*F13</f>
        <v>388733.39666666667</v>
      </c>
      <c r="BA13" s="93">
        <f t="shared" si="8"/>
        <v>388733</v>
      </c>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row>
    <row r="14" spans="1:189" s="5" customFormat="1" ht="28.8" customHeight="1" x14ac:dyDescent="0.3">
      <c r="A14" s="77"/>
      <c r="B14" s="27">
        <v>9</v>
      </c>
      <c r="C14" s="35" t="s">
        <v>23</v>
      </c>
      <c r="D14" s="35" t="s">
        <v>24</v>
      </c>
      <c r="E14" s="36" t="s">
        <v>13</v>
      </c>
      <c r="F14" s="34">
        <v>5</v>
      </c>
      <c r="G14" s="34">
        <v>1</v>
      </c>
      <c r="H14" s="30">
        <v>550000</v>
      </c>
      <c r="I14" s="30">
        <f>H14*0.19</f>
        <v>104500</v>
      </c>
      <c r="J14" s="30">
        <f>H14+I14</f>
        <v>654500</v>
      </c>
      <c r="K14" s="30">
        <f>J14*G14*F14</f>
        <v>3272500</v>
      </c>
      <c r="L14" s="46">
        <v>350000</v>
      </c>
      <c r="M14" s="31">
        <f t="shared" si="0"/>
        <v>66500</v>
      </c>
      <c r="N14" s="31">
        <f t="shared" si="1"/>
        <v>416500</v>
      </c>
      <c r="O14" s="50">
        <f>N14*G14*F14</f>
        <v>2082500</v>
      </c>
      <c r="P14" s="52">
        <v>350000</v>
      </c>
      <c r="Q14" s="30">
        <f t="shared" si="2"/>
        <v>66500</v>
      </c>
      <c r="R14" s="30">
        <f t="shared" si="3"/>
        <v>416500</v>
      </c>
      <c r="S14" s="53">
        <f>R14*G14*F14</f>
        <v>2082500</v>
      </c>
      <c r="T14" s="46"/>
      <c r="U14" s="31"/>
      <c r="V14" s="31"/>
      <c r="W14" s="50"/>
      <c r="X14" s="52"/>
      <c r="Y14" s="52"/>
      <c r="Z14" s="52"/>
      <c r="AA14" s="52"/>
      <c r="AB14" s="46"/>
      <c r="AC14" s="46"/>
      <c r="AD14" s="46"/>
      <c r="AE14" s="46"/>
      <c r="AF14" s="61"/>
      <c r="AG14" s="61"/>
      <c r="AH14" s="61"/>
      <c r="AI14" s="61"/>
      <c r="AJ14" s="62"/>
      <c r="AK14" s="62"/>
      <c r="AL14" s="62"/>
      <c r="AM14" s="62"/>
      <c r="AN14" s="62"/>
      <c r="AO14" s="62"/>
      <c r="AP14" s="62"/>
      <c r="AQ14" s="62"/>
      <c r="AR14" s="63"/>
      <c r="AS14" s="63"/>
      <c r="AT14" s="63"/>
      <c r="AU14" s="63"/>
      <c r="AV14" s="58">
        <f t="shared" si="4"/>
        <v>416666.66666666669</v>
      </c>
      <c r="AW14" s="58">
        <f t="shared" si="5"/>
        <v>416667</v>
      </c>
      <c r="AX14" s="58">
        <f t="shared" si="6"/>
        <v>79166.73</v>
      </c>
      <c r="AY14" s="58">
        <f t="shared" si="7"/>
        <v>495833.39666666667</v>
      </c>
      <c r="AZ14" s="58">
        <f>AY14*G14*F14</f>
        <v>2479166.9833333334</v>
      </c>
      <c r="BA14" s="93">
        <f t="shared" si="8"/>
        <v>2479167</v>
      </c>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row>
    <row r="15" spans="1:189" s="5" customFormat="1" ht="31.2" x14ac:dyDescent="0.3">
      <c r="A15" s="77"/>
      <c r="B15" s="27">
        <v>10</v>
      </c>
      <c r="C15" s="35" t="s">
        <v>25</v>
      </c>
      <c r="D15" s="35" t="s">
        <v>26</v>
      </c>
      <c r="E15" s="36" t="s">
        <v>14</v>
      </c>
      <c r="F15" s="37"/>
      <c r="G15" s="34">
        <v>150</v>
      </c>
      <c r="H15" s="30">
        <v>22000</v>
      </c>
      <c r="I15" s="30">
        <f t="shared" si="9"/>
        <v>4180</v>
      </c>
      <c r="J15" s="30">
        <f t="shared" si="10"/>
        <v>26180</v>
      </c>
      <c r="K15" s="30">
        <f t="shared" ref="K15:K23" si="11">J15*G15</f>
        <v>3927000</v>
      </c>
      <c r="L15" s="46">
        <v>19000</v>
      </c>
      <c r="M15" s="31">
        <f t="shared" si="0"/>
        <v>3610</v>
      </c>
      <c r="N15" s="31">
        <f t="shared" si="1"/>
        <v>22610</v>
      </c>
      <c r="O15" s="50">
        <f t="shared" ref="O15:O23" si="12">N15*G15</f>
        <v>3391500</v>
      </c>
      <c r="P15" s="52">
        <v>15000</v>
      </c>
      <c r="Q15" s="30">
        <f t="shared" si="2"/>
        <v>2850</v>
      </c>
      <c r="R15" s="30">
        <f t="shared" si="3"/>
        <v>17850</v>
      </c>
      <c r="S15" s="53">
        <f t="shared" ref="S15:S23" si="13">R15*G15</f>
        <v>2677500</v>
      </c>
      <c r="T15" s="46"/>
      <c r="U15" s="31"/>
      <c r="V15" s="31"/>
      <c r="W15" s="50"/>
      <c r="X15" s="52"/>
      <c r="Y15" s="52"/>
      <c r="Z15" s="52"/>
      <c r="AA15" s="52"/>
      <c r="AB15" s="46"/>
      <c r="AC15" s="46"/>
      <c r="AD15" s="46"/>
      <c r="AE15" s="46"/>
      <c r="AF15" s="61"/>
      <c r="AG15" s="61"/>
      <c r="AH15" s="61"/>
      <c r="AI15" s="61"/>
      <c r="AJ15" s="62"/>
      <c r="AK15" s="62"/>
      <c r="AL15" s="62"/>
      <c r="AM15" s="62"/>
      <c r="AN15" s="62"/>
      <c r="AO15" s="62"/>
      <c r="AP15" s="62"/>
      <c r="AQ15" s="62"/>
      <c r="AR15" s="63"/>
      <c r="AS15" s="63"/>
      <c r="AT15" s="63"/>
      <c r="AU15" s="63"/>
      <c r="AV15" s="58">
        <f t="shared" si="4"/>
        <v>18666.666666666668</v>
      </c>
      <c r="AW15" s="58">
        <f t="shared" si="5"/>
        <v>18667</v>
      </c>
      <c r="AX15" s="58">
        <f t="shared" si="6"/>
        <v>3546.73</v>
      </c>
      <c r="AY15" s="58">
        <f t="shared" si="7"/>
        <v>22213.396666666667</v>
      </c>
      <c r="AZ15" s="58">
        <f t="shared" ref="AZ15:AZ23" si="14">AY15*G15</f>
        <v>3332009.5</v>
      </c>
      <c r="BA15" s="93">
        <f t="shared" si="8"/>
        <v>3332010</v>
      </c>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row>
    <row r="16" spans="1:189" s="5" customFormat="1" ht="86.55" customHeight="1" x14ac:dyDescent="0.3">
      <c r="A16" s="77"/>
      <c r="B16" s="27">
        <v>11</v>
      </c>
      <c r="C16" s="32" t="s">
        <v>27</v>
      </c>
      <c r="D16" s="32" t="s">
        <v>28</v>
      </c>
      <c r="E16" s="38" t="s">
        <v>14</v>
      </c>
      <c r="F16" s="38"/>
      <c r="G16" s="34">
        <v>30</v>
      </c>
      <c r="H16" s="30">
        <v>165000</v>
      </c>
      <c r="I16" s="30">
        <f t="shared" si="9"/>
        <v>31350</v>
      </c>
      <c r="J16" s="30">
        <f t="shared" si="10"/>
        <v>196350</v>
      </c>
      <c r="K16" s="30">
        <f t="shared" si="11"/>
        <v>5890500</v>
      </c>
      <c r="L16" s="46">
        <v>65000</v>
      </c>
      <c r="M16" s="31">
        <f t="shared" si="0"/>
        <v>12350</v>
      </c>
      <c r="N16" s="31">
        <f t="shared" si="1"/>
        <v>77350</v>
      </c>
      <c r="O16" s="50">
        <f t="shared" si="12"/>
        <v>2320500</v>
      </c>
      <c r="P16" s="52">
        <v>84000</v>
      </c>
      <c r="Q16" s="30">
        <f t="shared" si="2"/>
        <v>15960</v>
      </c>
      <c r="R16" s="30">
        <f t="shared" si="3"/>
        <v>99960</v>
      </c>
      <c r="S16" s="53">
        <f t="shared" si="13"/>
        <v>2998800</v>
      </c>
      <c r="T16" s="46"/>
      <c r="U16" s="31"/>
      <c r="V16" s="31"/>
      <c r="W16" s="50"/>
      <c r="X16" s="52"/>
      <c r="Y16" s="52"/>
      <c r="Z16" s="52"/>
      <c r="AA16" s="52"/>
      <c r="AB16" s="46"/>
      <c r="AC16" s="46"/>
      <c r="AD16" s="46"/>
      <c r="AE16" s="46"/>
      <c r="AF16" s="61"/>
      <c r="AG16" s="61"/>
      <c r="AH16" s="61"/>
      <c r="AI16" s="61"/>
      <c r="AJ16" s="62"/>
      <c r="AK16" s="62"/>
      <c r="AL16" s="62"/>
      <c r="AM16" s="62"/>
      <c r="AN16" s="62"/>
      <c r="AO16" s="62"/>
      <c r="AP16" s="62"/>
      <c r="AQ16" s="62"/>
      <c r="AR16" s="63"/>
      <c r="AS16" s="63"/>
      <c r="AT16" s="63"/>
      <c r="AU16" s="63"/>
      <c r="AV16" s="58">
        <f t="shared" si="4"/>
        <v>104666.66666666667</v>
      </c>
      <c r="AW16" s="58">
        <f t="shared" si="5"/>
        <v>104667</v>
      </c>
      <c r="AX16" s="58">
        <f t="shared" si="6"/>
        <v>19886.73</v>
      </c>
      <c r="AY16" s="58">
        <f t="shared" si="7"/>
        <v>124553.39666666667</v>
      </c>
      <c r="AZ16" s="58">
        <f t="shared" si="14"/>
        <v>3736601.9</v>
      </c>
      <c r="BA16" s="93">
        <f t="shared" si="8"/>
        <v>3736602</v>
      </c>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row>
    <row r="17" spans="1:189" s="5" customFormat="1" ht="31.2" x14ac:dyDescent="0.3">
      <c r="A17" s="77"/>
      <c r="B17" s="27">
        <v>12</v>
      </c>
      <c r="C17" s="32" t="s">
        <v>29</v>
      </c>
      <c r="D17" s="39" t="s">
        <v>30</v>
      </c>
      <c r="E17" s="38" t="s">
        <v>14</v>
      </c>
      <c r="F17" s="38"/>
      <c r="G17" s="34">
        <v>1</v>
      </c>
      <c r="H17" s="30">
        <v>7500000</v>
      </c>
      <c r="I17" s="30">
        <f t="shared" si="9"/>
        <v>1425000</v>
      </c>
      <c r="J17" s="30">
        <f t="shared" si="10"/>
        <v>8925000</v>
      </c>
      <c r="K17" s="30">
        <f t="shared" si="11"/>
        <v>8925000</v>
      </c>
      <c r="L17" s="46">
        <v>4800000</v>
      </c>
      <c r="M17" s="31">
        <f t="shared" si="0"/>
        <v>912000</v>
      </c>
      <c r="N17" s="31">
        <f t="shared" si="1"/>
        <v>5712000</v>
      </c>
      <c r="O17" s="50">
        <f t="shared" si="12"/>
        <v>5712000</v>
      </c>
      <c r="P17" s="52">
        <v>5300000</v>
      </c>
      <c r="Q17" s="30">
        <f t="shared" si="2"/>
        <v>1007000</v>
      </c>
      <c r="R17" s="30">
        <f t="shared" si="3"/>
        <v>6307000</v>
      </c>
      <c r="S17" s="53">
        <f t="shared" si="13"/>
        <v>6307000</v>
      </c>
      <c r="T17" s="46"/>
      <c r="U17" s="31"/>
      <c r="V17" s="31"/>
      <c r="W17" s="50"/>
      <c r="X17" s="52"/>
      <c r="Y17" s="52"/>
      <c r="Z17" s="52"/>
      <c r="AA17" s="52"/>
      <c r="AB17" s="46"/>
      <c r="AC17" s="46"/>
      <c r="AD17" s="46"/>
      <c r="AE17" s="46"/>
      <c r="AF17" s="61"/>
      <c r="AG17" s="61"/>
      <c r="AH17" s="61"/>
      <c r="AI17" s="61"/>
      <c r="AJ17" s="62"/>
      <c r="AK17" s="62"/>
      <c r="AL17" s="62"/>
      <c r="AM17" s="62"/>
      <c r="AN17" s="62"/>
      <c r="AO17" s="62"/>
      <c r="AP17" s="62"/>
      <c r="AQ17" s="62"/>
      <c r="AR17" s="63"/>
      <c r="AS17" s="63"/>
      <c r="AT17" s="63"/>
      <c r="AU17" s="63"/>
      <c r="AV17" s="58">
        <f t="shared" si="4"/>
        <v>5866666.666666667</v>
      </c>
      <c r="AW17" s="58">
        <f t="shared" si="5"/>
        <v>5866667</v>
      </c>
      <c r="AX17" s="58">
        <f t="shared" si="6"/>
        <v>1114666.73</v>
      </c>
      <c r="AY17" s="58">
        <f t="shared" si="7"/>
        <v>6981333.3966666665</v>
      </c>
      <c r="AZ17" s="58">
        <f t="shared" si="14"/>
        <v>6981333.3966666665</v>
      </c>
      <c r="BA17" s="93">
        <f t="shared" si="8"/>
        <v>6981333</v>
      </c>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row>
    <row r="18" spans="1:189" s="5" customFormat="1" ht="31.2" x14ac:dyDescent="0.3">
      <c r="A18" s="77"/>
      <c r="B18" s="27">
        <v>13</v>
      </c>
      <c r="C18" s="32" t="s">
        <v>31</v>
      </c>
      <c r="D18" s="35" t="s">
        <v>32</v>
      </c>
      <c r="E18" s="38" t="s">
        <v>14</v>
      </c>
      <c r="F18" s="38"/>
      <c r="G18" s="34">
        <v>4</v>
      </c>
      <c r="H18" s="30">
        <v>411100</v>
      </c>
      <c r="I18" s="30">
        <f t="shared" si="9"/>
        <v>78109</v>
      </c>
      <c r="J18" s="30">
        <f t="shared" si="10"/>
        <v>489209</v>
      </c>
      <c r="K18" s="30">
        <f t="shared" si="11"/>
        <v>1956836</v>
      </c>
      <c r="L18" s="46">
        <v>650000</v>
      </c>
      <c r="M18" s="31">
        <f t="shared" si="0"/>
        <v>123500</v>
      </c>
      <c r="N18" s="31">
        <f t="shared" si="1"/>
        <v>773500</v>
      </c>
      <c r="O18" s="50">
        <f t="shared" si="12"/>
        <v>3094000</v>
      </c>
      <c r="P18" s="52">
        <v>540000</v>
      </c>
      <c r="Q18" s="30">
        <f t="shared" si="2"/>
        <v>102600</v>
      </c>
      <c r="R18" s="30">
        <f t="shared" si="3"/>
        <v>642600</v>
      </c>
      <c r="S18" s="53">
        <f t="shared" si="13"/>
        <v>2570400</v>
      </c>
      <c r="T18" s="46"/>
      <c r="U18" s="31"/>
      <c r="V18" s="31"/>
      <c r="W18" s="50"/>
      <c r="X18" s="52"/>
      <c r="Y18" s="52"/>
      <c r="Z18" s="52"/>
      <c r="AA18" s="52"/>
      <c r="AB18" s="46"/>
      <c r="AC18" s="46"/>
      <c r="AD18" s="46"/>
      <c r="AE18" s="46"/>
      <c r="AF18" s="61"/>
      <c r="AG18" s="61"/>
      <c r="AH18" s="61"/>
      <c r="AI18" s="61"/>
      <c r="AJ18" s="62"/>
      <c r="AK18" s="62"/>
      <c r="AL18" s="62"/>
      <c r="AM18" s="62"/>
      <c r="AN18" s="62"/>
      <c r="AO18" s="62"/>
      <c r="AP18" s="62"/>
      <c r="AQ18" s="62"/>
      <c r="AR18" s="63"/>
      <c r="AS18" s="63"/>
      <c r="AT18" s="63"/>
      <c r="AU18" s="63"/>
      <c r="AV18" s="58">
        <f t="shared" si="4"/>
        <v>533700</v>
      </c>
      <c r="AW18" s="58">
        <f t="shared" si="5"/>
        <v>533700</v>
      </c>
      <c r="AX18" s="58">
        <f t="shared" si="6"/>
        <v>101403</v>
      </c>
      <c r="AY18" s="58">
        <f t="shared" si="7"/>
        <v>635103</v>
      </c>
      <c r="AZ18" s="58">
        <f t="shared" si="14"/>
        <v>2540412</v>
      </c>
      <c r="BA18" s="93">
        <f t="shared" si="8"/>
        <v>2540412</v>
      </c>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row>
    <row r="19" spans="1:189" s="5" customFormat="1" ht="408.45" customHeight="1" x14ac:dyDescent="0.3">
      <c r="A19" s="77"/>
      <c r="B19" s="27">
        <v>14</v>
      </c>
      <c r="C19" s="39" t="s">
        <v>34</v>
      </c>
      <c r="D19" s="39" t="s">
        <v>33</v>
      </c>
      <c r="E19" s="38" t="s">
        <v>14</v>
      </c>
      <c r="F19" s="38"/>
      <c r="G19" s="34">
        <v>1</v>
      </c>
      <c r="H19" s="30">
        <v>2800000</v>
      </c>
      <c r="I19" s="30">
        <f t="shared" si="9"/>
        <v>532000</v>
      </c>
      <c r="J19" s="30">
        <f t="shared" si="10"/>
        <v>3332000</v>
      </c>
      <c r="K19" s="30">
        <f t="shared" si="11"/>
        <v>3332000</v>
      </c>
      <c r="L19" s="46">
        <v>2200000</v>
      </c>
      <c r="M19" s="31">
        <f t="shared" si="0"/>
        <v>418000</v>
      </c>
      <c r="N19" s="31">
        <f t="shared" si="1"/>
        <v>2618000</v>
      </c>
      <c r="O19" s="50">
        <f t="shared" si="12"/>
        <v>2618000</v>
      </c>
      <c r="P19" s="52">
        <v>2500000</v>
      </c>
      <c r="Q19" s="30">
        <f t="shared" si="2"/>
        <v>475000</v>
      </c>
      <c r="R19" s="30">
        <f t="shared" si="3"/>
        <v>2975000</v>
      </c>
      <c r="S19" s="53">
        <f t="shared" si="13"/>
        <v>2975000</v>
      </c>
      <c r="T19" s="46"/>
      <c r="U19" s="31"/>
      <c r="V19" s="31"/>
      <c r="W19" s="50"/>
      <c r="X19" s="52"/>
      <c r="Y19" s="52"/>
      <c r="Z19" s="52"/>
      <c r="AA19" s="52"/>
      <c r="AB19" s="46"/>
      <c r="AC19" s="46"/>
      <c r="AD19" s="46"/>
      <c r="AE19" s="46"/>
      <c r="AF19" s="61"/>
      <c r="AG19" s="61"/>
      <c r="AH19" s="61"/>
      <c r="AI19" s="61"/>
      <c r="AJ19" s="62"/>
      <c r="AK19" s="62"/>
      <c r="AL19" s="62"/>
      <c r="AM19" s="62"/>
      <c r="AN19" s="62"/>
      <c r="AO19" s="62"/>
      <c r="AP19" s="62"/>
      <c r="AQ19" s="62"/>
      <c r="AR19" s="63"/>
      <c r="AS19" s="63"/>
      <c r="AT19" s="63"/>
      <c r="AU19" s="63"/>
      <c r="AV19" s="58">
        <f t="shared" si="4"/>
        <v>2500000</v>
      </c>
      <c r="AW19" s="58">
        <f t="shared" si="5"/>
        <v>2500000</v>
      </c>
      <c r="AX19" s="58">
        <f t="shared" si="6"/>
        <v>475000</v>
      </c>
      <c r="AY19" s="58">
        <f t="shared" si="7"/>
        <v>2975000</v>
      </c>
      <c r="AZ19" s="58">
        <f t="shared" si="14"/>
        <v>2975000</v>
      </c>
      <c r="BA19" s="93">
        <f t="shared" si="8"/>
        <v>2975000</v>
      </c>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row>
    <row r="20" spans="1:189" s="5" customFormat="1" ht="31.2" x14ac:dyDescent="0.3">
      <c r="A20" s="77"/>
      <c r="B20" s="27">
        <v>15</v>
      </c>
      <c r="C20" s="39" t="s">
        <v>35</v>
      </c>
      <c r="D20" s="39" t="s">
        <v>32</v>
      </c>
      <c r="E20" s="38" t="s">
        <v>14</v>
      </c>
      <c r="F20" s="38"/>
      <c r="G20" s="34">
        <v>1</v>
      </c>
      <c r="H20" s="30">
        <v>2600000</v>
      </c>
      <c r="I20" s="30">
        <f t="shared" si="9"/>
        <v>494000</v>
      </c>
      <c r="J20" s="30">
        <f t="shared" si="10"/>
        <v>3094000</v>
      </c>
      <c r="K20" s="30">
        <f t="shared" si="11"/>
        <v>3094000</v>
      </c>
      <c r="L20" s="46">
        <v>2600000</v>
      </c>
      <c r="M20" s="31">
        <f t="shared" si="0"/>
        <v>494000</v>
      </c>
      <c r="N20" s="31">
        <f t="shared" si="1"/>
        <v>3094000</v>
      </c>
      <c r="O20" s="50">
        <f t="shared" si="12"/>
        <v>3094000</v>
      </c>
      <c r="P20" s="52">
        <v>2200000</v>
      </c>
      <c r="Q20" s="30">
        <f t="shared" si="2"/>
        <v>418000</v>
      </c>
      <c r="R20" s="30">
        <f t="shared" si="3"/>
        <v>2618000</v>
      </c>
      <c r="S20" s="53">
        <f t="shared" si="13"/>
        <v>2618000</v>
      </c>
      <c r="T20" s="46"/>
      <c r="U20" s="31"/>
      <c r="V20" s="31"/>
      <c r="W20" s="50"/>
      <c r="X20" s="52"/>
      <c r="Y20" s="52"/>
      <c r="Z20" s="52"/>
      <c r="AA20" s="52"/>
      <c r="AB20" s="46"/>
      <c r="AC20" s="46"/>
      <c r="AD20" s="46"/>
      <c r="AE20" s="46"/>
      <c r="AF20" s="61"/>
      <c r="AG20" s="61"/>
      <c r="AH20" s="61"/>
      <c r="AI20" s="61"/>
      <c r="AJ20" s="62"/>
      <c r="AK20" s="62"/>
      <c r="AL20" s="62"/>
      <c r="AM20" s="62"/>
      <c r="AN20" s="62"/>
      <c r="AO20" s="62"/>
      <c r="AP20" s="62"/>
      <c r="AQ20" s="62"/>
      <c r="AR20" s="63"/>
      <c r="AS20" s="63"/>
      <c r="AT20" s="63"/>
      <c r="AU20" s="63"/>
      <c r="AV20" s="58">
        <f t="shared" si="4"/>
        <v>2466666.6666666665</v>
      </c>
      <c r="AW20" s="58">
        <f t="shared" si="5"/>
        <v>2466667</v>
      </c>
      <c r="AX20" s="58">
        <f t="shared" si="6"/>
        <v>468666.73</v>
      </c>
      <c r="AY20" s="58">
        <f t="shared" si="7"/>
        <v>2935333.3966666665</v>
      </c>
      <c r="AZ20" s="58">
        <f t="shared" si="14"/>
        <v>2935333.3966666665</v>
      </c>
      <c r="BA20" s="93">
        <f t="shared" si="8"/>
        <v>2935333</v>
      </c>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row>
    <row r="21" spans="1:189" s="5" customFormat="1" ht="31.2" x14ac:dyDescent="0.3">
      <c r="A21" s="77"/>
      <c r="B21" s="27">
        <v>16</v>
      </c>
      <c r="C21" s="39" t="s">
        <v>36</v>
      </c>
      <c r="D21" s="39" t="s">
        <v>37</v>
      </c>
      <c r="E21" s="38" t="s">
        <v>14</v>
      </c>
      <c r="F21" s="38"/>
      <c r="G21" s="34">
        <v>150</v>
      </c>
      <c r="H21" s="30">
        <v>26000</v>
      </c>
      <c r="I21" s="30">
        <f t="shared" si="9"/>
        <v>4940</v>
      </c>
      <c r="J21" s="30">
        <f t="shared" si="10"/>
        <v>30940</v>
      </c>
      <c r="K21" s="30">
        <f t="shared" si="11"/>
        <v>4641000</v>
      </c>
      <c r="L21" s="46">
        <v>24000</v>
      </c>
      <c r="M21" s="31">
        <f t="shared" si="0"/>
        <v>4560</v>
      </c>
      <c r="N21" s="31">
        <f t="shared" si="1"/>
        <v>28560</v>
      </c>
      <c r="O21" s="50">
        <f t="shared" si="12"/>
        <v>4284000</v>
      </c>
      <c r="P21" s="52">
        <v>25000</v>
      </c>
      <c r="Q21" s="30">
        <f t="shared" si="2"/>
        <v>4750</v>
      </c>
      <c r="R21" s="30">
        <f t="shared" si="3"/>
        <v>29750</v>
      </c>
      <c r="S21" s="53">
        <f t="shared" si="13"/>
        <v>4462500</v>
      </c>
      <c r="T21" s="46"/>
      <c r="U21" s="31"/>
      <c r="V21" s="31"/>
      <c r="W21" s="50"/>
      <c r="X21" s="52"/>
      <c r="Y21" s="52"/>
      <c r="Z21" s="52"/>
      <c r="AA21" s="52"/>
      <c r="AB21" s="46"/>
      <c r="AC21" s="46"/>
      <c r="AD21" s="46"/>
      <c r="AE21" s="46"/>
      <c r="AF21" s="61"/>
      <c r="AG21" s="61"/>
      <c r="AH21" s="61"/>
      <c r="AI21" s="61"/>
      <c r="AJ21" s="62"/>
      <c r="AK21" s="62"/>
      <c r="AL21" s="62"/>
      <c r="AM21" s="62"/>
      <c r="AN21" s="62"/>
      <c r="AO21" s="62"/>
      <c r="AP21" s="62"/>
      <c r="AQ21" s="62"/>
      <c r="AR21" s="63"/>
      <c r="AS21" s="63"/>
      <c r="AT21" s="63"/>
      <c r="AU21" s="63"/>
      <c r="AV21" s="58">
        <f t="shared" si="4"/>
        <v>25000</v>
      </c>
      <c r="AW21" s="58">
        <f t="shared" si="5"/>
        <v>25000</v>
      </c>
      <c r="AX21" s="58">
        <f t="shared" si="6"/>
        <v>4750</v>
      </c>
      <c r="AY21" s="58">
        <f t="shared" si="7"/>
        <v>29750</v>
      </c>
      <c r="AZ21" s="58">
        <f t="shared" si="14"/>
        <v>4462500</v>
      </c>
      <c r="BA21" s="93">
        <f t="shared" si="8"/>
        <v>4462500</v>
      </c>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row>
    <row r="22" spans="1:189" s="5" customFormat="1" ht="287.25" customHeight="1" x14ac:dyDescent="0.3">
      <c r="A22" s="77"/>
      <c r="B22" s="27">
        <v>17</v>
      </c>
      <c r="C22" s="32" t="s">
        <v>38</v>
      </c>
      <c r="D22" s="39" t="s">
        <v>39</v>
      </c>
      <c r="E22" s="38" t="s">
        <v>14</v>
      </c>
      <c r="F22" s="38"/>
      <c r="G22" s="34">
        <v>100</v>
      </c>
      <c r="H22" s="30">
        <v>1500</v>
      </c>
      <c r="I22" s="30">
        <f t="shared" si="9"/>
        <v>285</v>
      </c>
      <c r="J22" s="30">
        <f t="shared" si="10"/>
        <v>1785</v>
      </c>
      <c r="K22" s="30">
        <f t="shared" si="11"/>
        <v>178500</v>
      </c>
      <c r="L22" s="46">
        <v>6000</v>
      </c>
      <c r="M22" s="31">
        <f t="shared" si="0"/>
        <v>1140</v>
      </c>
      <c r="N22" s="31">
        <f t="shared" si="1"/>
        <v>7140</v>
      </c>
      <c r="O22" s="50">
        <f t="shared" si="12"/>
        <v>714000</v>
      </c>
      <c r="P22" s="52">
        <v>3500</v>
      </c>
      <c r="Q22" s="30">
        <f t="shared" si="2"/>
        <v>665</v>
      </c>
      <c r="R22" s="30">
        <f t="shared" si="3"/>
        <v>4165</v>
      </c>
      <c r="S22" s="53">
        <f t="shared" si="13"/>
        <v>416500</v>
      </c>
      <c r="T22" s="46"/>
      <c r="U22" s="31"/>
      <c r="V22" s="31"/>
      <c r="W22" s="50"/>
      <c r="X22" s="52"/>
      <c r="Y22" s="52"/>
      <c r="Z22" s="52"/>
      <c r="AA22" s="52"/>
      <c r="AB22" s="46"/>
      <c r="AC22" s="46"/>
      <c r="AD22" s="46"/>
      <c r="AE22" s="46"/>
      <c r="AF22" s="61"/>
      <c r="AG22" s="61"/>
      <c r="AH22" s="61"/>
      <c r="AI22" s="61"/>
      <c r="AJ22" s="62"/>
      <c r="AK22" s="62"/>
      <c r="AL22" s="62"/>
      <c r="AM22" s="62"/>
      <c r="AN22" s="62"/>
      <c r="AO22" s="62"/>
      <c r="AP22" s="62"/>
      <c r="AQ22" s="62"/>
      <c r="AR22" s="63"/>
      <c r="AS22" s="63"/>
      <c r="AT22" s="63"/>
      <c r="AU22" s="63"/>
      <c r="AV22" s="58">
        <f t="shared" si="4"/>
        <v>3666.6666666666665</v>
      </c>
      <c r="AW22" s="58">
        <f t="shared" si="5"/>
        <v>3667</v>
      </c>
      <c r="AX22" s="58">
        <f t="shared" si="6"/>
        <v>696.73</v>
      </c>
      <c r="AY22" s="58">
        <f t="shared" si="7"/>
        <v>4363.3966666666665</v>
      </c>
      <c r="AZ22" s="58">
        <f t="shared" si="14"/>
        <v>436339.66666666663</v>
      </c>
      <c r="BA22" s="93">
        <f t="shared" si="8"/>
        <v>436340</v>
      </c>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row>
    <row r="23" spans="1:189" s="5" customFormat="1" ht="31.2" x14ac:dyDescent="0.3">
      <c r="A23" s="77"/>
      <c r="B23" s="27">
        <v>18</v>
      </c>
      <c r="C23" s="39" t="s">
        <v>123</v>
      </c>
      <c r="D23" s="39" t="s">
        <v>40</v>
      </c>
      <c r="E23" s="38" t="s">
        <v>14</v>
      </c>
      <c r="F23" s="38"/>
      <c r="G23" s="34">
        <v>100</v>
      </c>
      <c r="H23" s="30">
        <v>25000</v>
      </c>
      <c r="I23" s="30">
        <f t="shared" si="9"/>
        <v>4750</v>
      </c>
      <c r="J23" s="30">
        <f t="shared" si="10"/>
        <v>29750</v>
      </c>
      <c r="K23" s="30">
        <f t="shared" si="11"/>
        <v>2975000</v>
      </c>
      <c r="L23" s="46">
        <v>35000</v>
      </c>
      <c r="M23" s="31">
        <f t="shared" si="0"/>
        <v>6650</v>
      </c>
      <c r="N23" s="31">
        <f t="shared" si="1"/>
        <v>41650</v>
      </c>
      <c r="O23" s="50">
        <f t="shared" si="12"/>
        <v>4165000</v>
      </c>
      <c r="P23" s="52">
        <v>28000</v>
      </c>
      <c r="Q23" s="30">
        <f t="shared" si="2"/>
        <v>5320</v>
      </c>
      <c r="R23" s="30">
        <f t="shared" si="3"/>
        <v>33320</v>
      </c>
      <c r="S23" s="53">
        <f t="shared" si="13"/>
        <v>3332000</v>
      </c>
      <c r="T23" s="46"/>
      <c r="U23" s="31"/>
      <c r="V23" s="31"/>
      <c r="W23" s="50"/>
      <c r="X23" s="52"/>
      <c r="Y23" s="52"/>
      <c r="Z23" s="52"/>
      <c r="AA23" s="52"/>
      <c r="AB23" s="46"/>
      <c r="AC23" s="46"/>
      <c r="AD23" s="46"/>
      <c r="AE23" s="46"/>
      <c r="AF23" s="61"/>
      <c r="AG23" s="61"/>
      <c r="AH23" s="61"/>
      <c r="AI23" s="61"/>
      <c r="AJ23" s="62"/>
      <c r="AK23" s="62"/>
      <c r="AL23" s="62"/>
      <c r="AM23" s="62"/>
      <c r="AN23" s="62"/>
      <c r="AO23" s="62"/>
      <c r="AP23" s="62"/>
      <c r="AQ23" s="62"/>
      <c r="AR23" s="63"/>
      <c r="AS23" s="63"/>
      <c r="AT23" s="63"/>
      <c r="AU23" s="63"/>
      <c r="AV23" s="58">
        <f t="shared" si="4"/>
        <v>29333.333333333332</v>
      </c>
      <c r="AW23" s="58">
        <f t="shared" si="5"/>
        <v>29333</v>
      </c>
      <c r="AX23" s="58">
        <f t="shared" si="6"/>
        <v>5573.27</v>
      </c>
      <c r="AY23" s="58">
        <f t="shared" si="7"/>
        <v>34906.603333333333</v>
      </c>
      <c r="AZ23" s="58">
        <f t="shared" si="14"/>
        <v>3490660.333333333</v>
      </c>
      <c r="BA23" s="93">
        <f t="shared" si="8"/>
        <v>3490660</v>
      </c>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row>
    <row r="24" spans="1:189" s="5" customFormat="1" ht="46.8" x14ac:dyDescent="0.3">
      <c r="A24" s="77"/>
      <c r="B24" s="27">
        <v>19</v>
      </c>
      <c r="C24" s="32" t="s">
        <v>41</v>
      </c>
      <c r="D24" s="32" t="s">
        <v>42</v>
      </c>
      <c r="E24" s="40" t="s">
        <v>43</v>
      </c>
      <c r="F24" s="40">
        <v>1</v>
      </c>
      <c r="G24" s="34">
        <v>1</v>
      </c>
      <c r="H24" s="30">
        <v>620000</v>
      </c>
      <c r="I24" s="30">
        <f t="shared" si="9"/>
        <v>117800</v>
      </c>
      <c r="J24" s="30">
        <f t="shared" si="10"/>
        <v>737800</v>
      </c>
      <c r="K24" s="30">
        <f>J24*G24*F24</f>
        <v>737800</v>
      </c>
      <c r="L24" s="46">
        <v>900000</v>
      </c>
      <c r="M24" s="31">
        <f t="shared" si="0"/>
        <v>171000</v>
      </c>
      <c r="N24" s="31">
        <f t="shared" si="1"/>
        <v>1071000</v>
      </c>
      <c r="O24" s="50">
        <f>N24*G24*F24</f>
        <v>1071000</v>
      </c>
      <c r="P24" s="52">
        <v>750000</v>
      </c>
      <c r="Q24" s="30">
        <f t="shared" si="2"/>
        <v>142500</v>
      </c>
      <c r="R24" s="30">
        <f t="shared" si="3"/>
        <v>892500</v>
      </c>
      <c r="S24" s="53">
        <f>R24*G24*F24</f>
        <v>892500</v>
      </c>
      <c r="T24" s="46"/>
      <c r="U24" s="31"/>
      <c r="V24" s="31"/>
      <c r="W24" s="50"/>
      <c r="X24" s="52"/>
      <c r="Y24" s="52"/>
      <c r="Z24" s="52"/>
      <c r="AA24" s="52"/>
      <c r="AB24" s="46"/>
      <c r="AC24" s="46"/>
      <c r="AD24" s="46"/>
      <c r="AE24" s="46"/>
      <c r="AF24" s="61"/>
      <c r="AG24" s="61"/>
      <c r="AH24" s="61"/>
      <c r="AI24" s="61"/>
      <c r="AJ24" s="62"/>
      <c r="AK24" s="62"/>
      <c r="AL24" s="62"/>
      <c r="AM24" s="62"/>
      <c r="AN24" s="62"/>
      <c r="AO24" s="62"/>
      <c r="AP24" s="62"/>
      <c r="AQ24" s="62"/>
      <c r="AR24" s="63"/>
      <c r="AS24" s="63"/>
      <c r="AT24" s="63"/>
      <c r="AU24" s="63"/>
      <c r="AV24" s="58">
        <f t="shared" si="4"/>
        <v>756666.66666666663</v>
      </c>
      <c r="AW24" s="58">
        <f t="shared" si="5"/>
        <v>756667</v>
      </c>
      <c r="AX24" s="58">
        <f t="shared" si="6"/>
        <v>143766.73000000001</v>
      </c>
      <c r="AY24" s="58">
        <f t="shared" si="7"/>
        <v>900433.39666666661</v>
      </c>
      <c r="AZ24" s="58">
        <f>AY24*G24*F24</f>
        <v>900433.39666666661</v>
      </c>
      <c r="BA24" s="93">
        <f t="shared" si="8"/>
        <v>900433</v>
      </c>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row>
    <row r="25" spans="1:189" s="5" customFormat="1" ht="80.55" customHeight="1" x14ac:dyDescent="0.3">
      <c r="A25" s="77"/>
      <c r="B25" s="27">
        <v>20</v>
      </c>
      <c r="C25" s="32" t="s">
        <v>44</v>
      </c>
      <c r="D25" s="32" t="s">
        <v>45</v>
      </c>
      <c r="E25" s="40" t="s">
        <v>14</v>
      </c>
      <c r="F25" s="40"/>
      <c r="G25" s="34">
        <v>1</v>
      </c>
      <c r="H25" s="30">
        <v>1950000</v>
      </c>
      <c r="I25" s="30">
        <f t="shared" si="9"/>
        <v>370500</v>
      </c>
      <c r="J25" s="30">
        <f t="shared" si="10"/>
        <v>2320500</v>
      </c>
      <c r="K25" s="30">
        <f>J25*G25</f>
        <v>2320500</v>
      </c>
      <c r="L25" s="46">
        <v>3250000</v>
      </c>
      <c r="M25" s="31">
        <f t="shared" si="0"/>
        <v>617500</v>
      </c>
      <c r="N25" s="31">
        <f t="shared" si="1"/>
        <v>3867500</v>
      </c>
      <c r="O25" s="50">
        <f>N25*G25</f>
        <v>3867500</v>
      </c>
      <c r="P25" s="52">
        <v>2950000</v>
      </c>
      <c r="Q25" s="30">
        <f t="shared" si="2"/>
        <v>560500</v>
      </c>
      <c r="R25" s="30">
        <f t="shared" si="3"/>
        <v>3510500</v>
      </c>
      <c r="S25" s="53">
        <f>R25*G25</f>
        <v>3510500</v>
      </c>
      <c r="T25" s="46"/>
      <c r="U25" s="31"/>
      <c r="V25" s="31"/>
      <c r="W25" s="50"/>
      <c r="X25" s="52"/>
      <c r="Y25" s="52"/>
      <c r="Z25" s="52"/>
      <c r="AA25" s="52"/>
      <c r="AB25" s="46"/>
      <c r="AC25" s="46"/>
      <c r="AD25" s="46"/>
      <c r="AE25" s="46"/>
      <c r="AF25" s="61"/>
      <c r="AG25" s="61"/>
      <c r="AH25" s="61"/>
      <c r="AI25" s="61"/>
      <c r="AJ25" s="62"/>
      <c r="AK25" s="62"/>
      <c r="AL25" s="62"/>
      <c r="AM25" s="62"/>
      <c r="AN25" s="62"/>
      <c r="AO25" s="62"/>
      <c r="AP25" s="62"/>
      <c r="AQ25" s="62"/>
      <c r="AR25" s="63"/>
      <c r="AS25" s="63"/>
      <c r="AT25" s="63"/>
      <c r="AU25" s="63"/>
      <c r="AV25" s="58">
        <f t="shared" si="4"/>
        <v>2716666.6666666665</v>
      </c>
      <c r="AW25" s="58">
        <f t="shared" si="5"/>
        <v>2716667</v>
      </c>
      <c r="AX25" s="58">
        <f t="shared" si="6"/>
        <v>516166.73</v>
      </c>
      <c r="AY25" s="58">
        <f t="shared" si="7"/>
        <v>3232833.3966666665</v>
      </c>
      <c r="AZ25" s="58">
        <f>AY25*G25</f>
        <v>3232833.3966666665</v>
      </c>
      <c r="BA25" s="93">
        <f t="shared" si="8"/>
        <v>3232833</v>
      </c>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row>
    <row r="26" spans="1:189" s="5" customFormat="1" ht="90.45" customHeight="1" x14ac:dyDescent="0.3">
      <c r="A26" s="77"/>
      <c r="B26" s="27">
        <v>21</v>
      </c>
      <c r="C26" s="32" t="s">
        <v>46</v>
      </c>
      <c r="D26" s="32" t="s">
        <v>47</v>
      </c>
      <c r="E26" s="40" t="s">
        <v>14</v>
      </c>
      <c r="F26" s="40"/>
      <c r="G26" s="34">
        <v>2</v>
      </c>
      <c r="H26" s="30">
        <v>156000</v>
      </c>
      <c r="I26" s="30">
        <f t="shared" si="9"/>
        <v>29640</v>
      </c>
      <c r="J26" s="30">
        <f t="shared" si="10"/>
        <v>185640</v>
      </c>
      <c r="K26" s="30">
        <f>J26*G26</f>
        <v>371280</v>
      </c>
      <c r="L26" s="46">
        <v>70000</v>
      </c>
      <c r="M26" s="31">
        <f t="shared" si="0"/>
        <v>13300</v>
      </c>
      <c r="N26" s="31">
        <f t="shared" si="1"/>
        <v>83300</v>
      </c>
      <c r="O26" s="50">
        <f>N26*G26</f>
        <v>166600</v>
      </c>
      <c r="P26" s="52">
        <v>85000</v>
      </c>
      <c r="Q26" s="30">
        <f t="shared" si="2"/>
        <v>16150</v>
      </c>
      <c r="R26" s="30">
        <f t="shared" si="3"/>
        <v>101150</v>
      </c>
      <c r="S26" s="53">
        <f>R26*G26</f>
        <v>202300</v>
      </c>
      <c r="T26" s="46"/>
      <c r="U26" s="31"/>
      <c r="V26" s="31"/>
      <c r="W26" s="50"/>
      <c r="X26" s="52"/>
      <c r="Y26" s="52"/>
      <c r="Z26" s="52"/>
      <c r="AA26" s="52"/>
      <c r="AB26" s="46"/>
      <c r="AC26" s="46"/>
      <c r="AD26" s="46"/>
      <c r="AE26" s="46"/>
      <c r="AF26" s="61"/>
      <c r="AG26" s="61"/>
      <c r="AH26" s="61"/>
      <c r="AI26" s="61"/>
      <c r="AJ26" s="62"/>
      <c r="AK26" s="62"/>
      <c r="AL26" s="62"/>
      <c r="AM26" s="62"/>
      <c r="AN26" s="62"/>
      <c r="AO26" s="62"/>
      <c r="AP26" s="62"/>
      <c r="AQ26" s="62"/>
      <c r="AR26" s="63"/>
      <c r="AS26" s="63"/>
      <c r="AT26" s="63"/>
      <c r="AU26" s="63"/>
      <c r="AV26" s="58">
        <f t="shared" si="4"/>
        <v>103666.66666666667</v>
      </c>
      <c r="AW26" s="58">
        <f t="shared" si="5"/>
        <v>103667</v>
      </c>
      <c r="AX26" s="58">
        <f t="shared" si="6"/>
        <v>19696.73</v>
      </c>
      <c r="AY26" s="58">
        <f t="shared" si="7"/>
        <v>123363.39666666667</v>
      </c>
      <c r="AZ26" s="58">
        <f>AY26*G26</f>
        <v>246726.79333333333</v>
      </c>
      <c r="BA26" s="93">
        <f t="shared" si="8"/>
        <v>246727</v>
      </c>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row>
    <row r="27" spans="1:189" s="5" customFormat="1" ht="116.55" customHeight="1" x14ac:dyDescent="0.3">
      <c r="A27" s="77"/>
      <c r="B27" s="27">
        <v>22</v>
      </c>
      <c r="C27" s="32" t="s">
        <v>48</v>
      </c>
      <c r="D27" s="32" t="s">
        <v>49</v>
      </c>
      <c r="E27" s="40" t="s">
        <v>14</v>
      </c>
      <c r="F27" s="40"/>
      <c r="G27" s="34">
        <v>3</v>
      </c>
      <c r="H27" s="30">
        <v>146000</v>
      </c>
      <c r="I27" s="30">
        <f t="shared" si="9"/>
        <v>27740</v>
      </c>
      <c r="J27" s="30">
        <f t="shared" si="10"/>
        <v>173740</v>
      </c>
      <c r="K27" s="30">
        <f>J27*G27</f>
        <v>521220</v>
      </c>
      <c r="L27" s="46">
        <v>90000</v>
      </c>
      <c r="M27" s="31">
        <f t="shared" si="0"/>
        <v>17100</v>
      </c>
      <c r="N27" s="31">
        <f t="shared" si="1"/>
        <v>107100</v>
      </c>
      <c r="O27" s="50">
        <f>N27*G27</f>
        <v>321300</v>
      </c>
      <c r="P27" s="52">
        <v>83000</v>
      </c>
      <c r="Q27" s="30">
        <f t="shared" si="2"/>
        <v>15770</v>
      </c>
      <c r="R27" s="30">
        <f t="shared" si="3"/>
        <v>98770</v>
      </c>
      <c r="S27" s="53">
        <f>R27*G27</f>
        <v>296310</v>
      </c>
      <c r="T27" s="46"/>
      <c r="U27" s="31"/>
      <c r="V27" s="31"/>
      <c r="W27" s="50"/>
      <c r="X27" s="52"/>
      <c r="Y27" s="52"/>
      <c r="Z27" s="52"/>
      <c r="AA27" s="52"/>
      <c r="AB27" s="46"/>
      <c r="AC27" s="46"/>
      <c r="AD27" s="46"/>
      <c r="AE27" s="46"/>
      <c r="AF27" s="61"/>
      <c r="AG27" s="61"/>
      <c r="AH27" s="61"/>
      <c r="AI27" s="61"/>
      <c r="AJ27" s="62"/>
      <c r="AK27" s="62"/>
      <c r="AL27" s="62"/>
      <c r="AM27" s="62"/>
      <c r="AN27" s="62"/>
      <c r="AO27" s="62"/>
      <c r="AP27" s="62"/>
      <c r="AQ27" s="62"/>
      <c r="AR27" s="63"/>
      <c r="AS27" s="63"/>
      <c r="AT27" s="63"/>
      <c r="AU27" s="63"/>
      <c r="AV27" s="58">
        <f t="shared" si="4"/>
        <v>106333.33333333333</v>
      </c>
      <c r="AW27" s="58">
        <f t="shared" si="5"/>
        <v>106333</v>
      </c>
      <c r="AX27" s="58">
        <f t="shared" si="6"/>
        <v>20203.27</v>
      </c>
      <c r="AY27" s="58">
        <f t="shared" si="7"/>
        <v>126536.60333333333</v>
      </c>
      <c r="AZ27" s="58">
        <f>AY27*G27</f>
        <v>379609.81</v>
      </c>
      <c r="BA27" s="93">
        <f t="shared" si="8"/>
        <v>379610</v>
      </c>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row>
    <row r="28" spans="1:189" s="5" customFormat="1" ht="116.55" customHeight="1" x14ac:dyDescent="0.3">
      <c r="A28" s="77"/>
      <c r="B28" s="27">
        <v>23</v>
      </c>
      <c r="C28" s="32" t="s">
        <v>50</v>
      </c>
      <c r="D28" s="32" t="s">
        <v>51</v>
      </c>
      <c r="E28" s="40" t="s">
        <v>14</v>
      </c>
      <c r="F28" s="40"/>
      <c r="G28" s="34">
        <v>150</v>
      </c>
      <c r="H28" s="30">
        <v>3800</v>
      </c>
      <c r="I28" s="30">
        <f t="shared" si="9"/>
        <v>722</v>
      </c>
      <c r="J28" s="30">
        <f t="shared" si="10"/>
        <v>4522</v>
      </c>
      <c r="K28" s="30">
        <f>J28*G28</f>
        <v>678300</v>
      </c>
      <c r="L28" s="46">
        <v>9000</v>
      </c>
      <c r="M28" s="31">
        <f t="shared" si="0"/>
        <v>1710</v>
      </c>
      <c r="N28" s="31">
        <f t="shared" si="1"/>
        <v>10710</v>
      </c>
      <c r="O28" s="50">
        <f>N28*G28</f>
        <v>1606500</v>
      </c>
      <c r="P28" s="52">
        <v>6500</v>
      </c>
      <c r="Q28" s="30">
        <f t="shared" si="2"/>
        <v>1235</v>
      </c>
      <c r="R28" s="30">
        <f t="shared" si="3"/>
        <v>7735</v>
      </c>
      <c r="S28" s="53">
        <f>R28*G28</f>
        <v>1160250</v>
      </c>
      <c r="T28" s="46"/>
      <c r="U28" s="31"/>
      <c r="V28" s="31"/>
      <c r="W28" s="50"/>
      <c r="X28" s="52"/>
      <c r="Y28" s="52"/>
      <c r="Z28" s="52"/>
      <c r="AA28" s="52"/>
      <c r="AB28" s="46"/>
      <c r="AC28" s="46"/>
      <c r="AD28" s="46"/>
      <c r="AE28" s="46"/>
      <c r="AF28" s="61"/>
      <c r="AG28" s="61"/>
      <c r="AH28" s="61"/>
      <c r="AI28" s="61"/>
      <c r="AJ28" s="62"/>
      <c r="AK28" s="62"/>
      <c r="AL28" s="62"/>
      <c r="AM28" s="62"/>
      <c r="AN28" s="62"/>
      <c r="AO28" s="62"/>
      <c r="AP28" s="62"/>
      <c r="AQ28" s="62"/>
      <c r="AR28" s="63"/>
      <c r="AS28" s="63"/>
      <c r="AT28" s="63"/>
      <c r="AU28" s="63"/>
      <c r="AV28" s="58">
        <f t="shared" si="4"/>
        <v>6433.333333333333</v>
      </c>
      <c r="AW28" s="58">
        <f t="shared" si="5"/>
        <v>6433</v>
      </c>
      <c r="AX28" s="58">
        <f t="shared" si="6"/>
        <v>1222.27</v>
      </c>
      <c r="AY28" s="58">
        <f t="shared" si="7"/>
        <v>7655.6033333333326</v>
      </c>
      <c r="AZ28" s="58">
        <f>AY28*G28</f>
        <v>1148340.5</v>
      </c>
      <c r="BA28" s="93">
        <f t="shared" si="8"/>
        <v>1148341</v>
      </c>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row>
    <row r="29" spans="1:189" s="6" customFormat="1" ht="116.55" customHeight="1" x14ac:dyDescent="0.3">
      <c r="A29" s="79" t="s">
        <v>137</v>
      </c>
      <c r="B29" s="27">
        <v>24</v>
      </c>
      <c r="C29" s="41" t="s">
        <v>9</v>
      </c>
      <c r="D29" s="41" t="s">
        <v>52</v>
      </c>
      <c r="E29" s="42" t="s">
        <v>22</v>
      </c>
      <c r="F29" s="42">
        <v>48</v>
      </c>
      <c r="G29" s="43">
        <v>1</v>
      </c>
      <c r="H29" s="30">
        <v>250000</v>
      </c>
      <c r="I29" s="30">
        <f t="shared" si="9"/>
        <v>47500</v>
      </c>
      <c r="J29" s="30">
        <f t="shared" si="10"/>
        <v>297500</v>
      </c>
      <c r="K29" s="30">
        <f>J29*G29*F29</f>
        <v>14280000</v>
      </c>
      <c r="L29" s="46">
        <v>450000</v>
      </c>
      <c r="M29" s="31">
        <f t="shared" si="0"/>
        <v>85500</v>
      </c>
      <c r="N29" s="31">
        <f t="shared" si="1"/>
        <v>535500</v>
      </c>
      <c r="O29" s="50">
        <f>N29*G29*F29</f>
        <v>25704000</v>
      </c>
      <c r="P29" s="52">
        <v>280000</v>
      </c>
      <c r="Q29" s="30">
        <f t="shared" si="2"/>
        <v>53200</v>
      </c>
      <c r="R29" s="30">
        <f t="shared" si="3"/>
        <v>333200</v>
      </c>
      <c r="S29" s="53">
        <f>R29*G29*F29</f>
        <v>15993600</v>
      </c>
      <c r="T29" s="46"/>
      <c r="U29" s="31"/>
      <c r="V29" s="31"/>
      <c r="W29" s="50"/>
      <c r="X29" s="52"/>
      <c r="Y29" s="52"/>
      <c r="Z29" s="52"/>
      <c r="AA29" s="52"/>
      <c r="AB29" s="46"/>
      <c r="AC29" s="46"/>
      <c r="AD29" s="46"/>
      <c r="AE29" s="46"/>
      <c r="AF29" s="61"/>
      <c r="AG29" s="61"/>
      <c r="AH29" s="61"/>
      <c r="AI29" s="61"/>
      <c r="AJ29" s="62"/>
      <c r="AK29" s="62"/>
      <c r="AL29" s="62"/>
      <c r="AM29" s="62"/>
      <c r="AN29" s="62"/>
      <c r="AO29" s="62"/>
      <c r="AP29" s="62"/>
      <c r="AQ29" s="62"/>
      <c r="AR29" s="63"/>
      <c r="AS29" s="63"/>
      <c r="AT29" s="63"/>
      <c r="AU29" s="63"/>
      <c r="AV29" s="58">
        <f t="shared" si="4"/>
        <v>326666.66666666669</v>
      </c>
      <c r="AW29" s="58">
        <f t="shared" si="5"/>
        <v>326667</v>
      </c>
      <c r="AX29" s="58">
        <f t="shared" si="6"/>
        <v>62066.73</v>
      </c>
      <c r="AY29" s="58">
        <f t="shared" si="7"/>
        <v>388733.39666666667</v>
      </c>
      <c r="AZ29" s="58">
        <f>AY29*G29*F29</f>
        <v>18659203.039999999</v>
      </c>
      <c r="BA29" s="93">
        <f t="shared" si="8"/>
        <v>18659203</v>
      </c>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row>
    <row r="30" spans="1:189" s="6" customFormat="1" ht="116.55" customHeight="1" x14ac:dyDescent="0.3">
      <c r="A30" s="79"/>
      <c r="B30" s="27">
        <v>25</v>
      </c>
      <c r="C30" s="41" t="s">
        <v>53</v>
      </c>
      <c r="D30" s="41" t="s">
        <v>54</v>
      </c>
      <c r="E30" s="42" t="s">
        <v>13</v>
      </c>
      <c r="F30" s="42">
        <v>24</v>
      </c>
      <c r="G30" s="43">
        <v>1</v>
      </c>
      <c r="H30" s="30">
        <v>335000</v>
      </c>
      <c r="I30" s="30">
        <f t="shared" si="9"/>
        <v>63650</v>
      </c>
      <c r="J30" s="30">
        <f t="shared" si="10"/>
        <v>398650</v>
      </c>
      <c r="K30" s="30">
        <f>J30*G30*F30</f>
        <v>9567600</v>
      </c>
      <c r="L30" s="46">
        <v>350000</v>
      </c>
      <c r="M30" s="31">
        <f t="shared" si="0"/>
        <v>66500</v>
      </c>
      <c r="N30" s="31">
        <f t="shared" si="1"/>
        <v>416500</v>
      </c>
      <c r="O30" s="50">
        <f>N30*G30*F30</f>
        <v>9996000</v>
      </c>
      <c r="P30" s="52">
        <v>395000</v>
      </c>
      <c r="Q30" s="30">
        <f t="shared" si="2"/>
        <v>75050</v>
      </c>
      <c r="R30" s="30">
        <f t="shared" si="3"/>
        <v>470050</v>
      </c>
      <c r="S30" s="53">
        <f>R30*G30*F30</f>
        <v>11281200</v>
      </c>
      <c r="T30" s="46"/>
      <c r="U30" s="31"/>
      <c r="V30" s="31"/>
      <c r="W30" s="50"/>
      <c r="X30" s="52"/>
      <c r="Y30" s="52"/>
      <c r="Z30" s="52"/>
      <c r="AA30" s="52"/>
      <c r="AB30" s="46"/>
      <c r="AC30" s="46"/>
      <c r="AD30" s="46"/>
      <c r="AE30" s="46"/>
      <c r="AF30" s="61"/>
      <c r="AG30" s="61"/>
      <c r="AH30" s="61"/>
      <c r="AI30" s="61"/>
      <c r="AJ30" s="62"/>
      <c r="AK30" s="62"/>
      <c r="AL30" s="62"/>
      <c r="AM30" s="62"/>
      <c r="AN30" s="62"/>
      <c r="AO30" s="62"/>
      <c r="AP30" s="62"/>
      <c r="AQ30" s="62"/>
      <c r="AR30" s="63"/>
      <c r="AS30" s="63"/>
      <c r="AT30" s="63"/>
      <c r="AU30" s="63"/>
      <c r="AV30" s="58">
        <f t="shared" si="4"/>
        <v>360000</v>
      </c>
      <c r="AW30" s="58">
        <f t="shared" si="5"/>
        <v>360000</v>
      </c>
      <c r="AX30" s="58">
        <f t="shared" si="6"/>
        <v>68400</v>
      </c>
      <c r="AY30" s="58">
        <f t="shared" si="7"/>
        <v>428400</v>
      </c>
      <c r="AZ30" s="58">
        <f>AY30*G30*F30</f>
        <v>10281600</v>
      </c>
      <c r="BA30" s="93">
        <f t="shared" si="8"/>
        <v>10281600</v>
      </c>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row>
    <row r="31" spans="1:189" s="6" customFormat="1" ht="116.55" customHeight="1" x14ac:dyDescent="0.3">
      <c r="A31" s="79"/>
      <c r="B31" s="27">
        <v>26</v>
      </c>
      <c r="C31" s="41" t="s">
        <v>55</v>
      </c>
      <c r="D31" s="41" t="s">
        <v>56</v>
      </c>
      <c r="E31" s="42" t="s">
        <v>13</v>
      </c>
      <c r="F31" s="42">
        <v>24</v>
      </c>
      <c r="G31" s="43">
        <v>1</v>
      </c>
      <c r="H31" s="30">
        <v>335000</v>
      </c>
      <c r="I31" s="30">
        <f t="shared" si="9"/>
        <v>63650</v>
      </c>
      <c r="J31" s="30">
        <f t="shared" si="10"/>
        <v>398650</v>
      </c>
      <c r="K31" s="30">
        <f>J31*G31*F31</f>
        <v>9567600</v>
      </c>
      <c r="L31" s="46">
        <v>380000</v>
      </c>
      <c r="M31" s="31">
        <f t="shared" si="0"/>
        <v>72200</v>
      </c>
      <c r="N31" s="31">
        <f t="shared" si="1"/>
        <v>452200</v>
      </c>
      <c r="O31" s="50">
        <f>N31*G31*F31</f>
        <v>10852800</v>
      </c>
      <c r="P31" s="52">
        <v>395000</v>
      </c>
      <c r="Q31" s="30">
        <f t="shared" si="2"/>
        <v>75050</v>
      </c>
      <c r="R31" s="30">
        <f t="shared" si="3"/>
        <v>470050</v>
      </c>
      <c r="S31" s="53">
        <f>R31*G31*F31</f>
        <v>11281200</v>
      </c>
      <c r="T31" s="46"/>
      <c r="U31" s="31"/>
      <c r="V31" s="31"/>
      <c r="W31" s="50"/>
      <c r="X31" s="52"/>
      <c r="Y31" s="52"/>
      <c r="Z31" s="52"/>
      <c r="AA31" s="52"/>
      <c r="AB31" s="46"/>
      <c r="AC31" s="46"/>
      <c r="AD31" s="46"/>
      <c r="AE31" s="46"/>
      <c r="AF31" s="61"/>
      <c r="AG31" s="61"/>
      <c r="AH31" s="61"/>
      <c r="AI31" s="61"/>
      <c r="AJ31" s="62"/>
      <c r="AK31" s="62"/>
      <c r="AL31" s="62"/>
      <c r="AM31" s="62"/>
      <c r="AN31" s="62"/>
      <c r="AO31" s="62"/>
      <c r="AP31" s="62"/>
      <c r="AQ31" s="62"/>
      <c r="AR31" s="63"/>
      <c r="AS31" s="63"/>
      <c r="AT31" s="63"/>
      <c r="AU31" s="63"/>
      <c r="AV31" s="58">
        <f t="shared" si="4"/>
        <v>370000</v>
      </c>
      <c r="AW31" s="58">
        <f t="shared" si="5"/>
        <v>370000</v>
      </c>
      <c r="AX31" s="58">
        <f t="shared" si="6"/>
        <v>70300</v>
      </c>
      <c r="AY31" s="58">
        <f t="shared" si="7"/>
        <v>440300</v>
      </c>
      <c r="AZ31" s="58">
        <f>AY31*G31*F31</f>
        <v>10567200</v>
      </c>
      <c r="BA31" s="93">
        <f t="shared" si="8"/>
        <v>10567200</v>
      </c>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row>
    <row r="32" spans="1:189" s="6" customFormat="1" ht="116.55" customHeight="1" x14ac:dyDescent="0.3">
      <c r="A32" s="79"/>
      <c r="B32" s="27">
        <v>27</v>
      </c>
      <c r="C32" s="41" t="s">
        <v>57</v>
      </c>
      <c r="D32" s="41" t="s">
        <v>58</v>
      </c>
      <c r="E32" s="42" t="s">
        <v>13</v>
      </c>
      <c r="F32" s="42">
        <v>24</v>
      </c>
      <c r="G32" s="43">
        <v>2</v>
      </c>
      <c r="H32" s="30">
        <v>335000</v>
      </c>
      <c r="I32" s="30">
        <f t="shared" si="9"/>
        <v>63650</v>
      </c>
      <c r="J32" s="30">
        <f t="shared" si="10"/>
        <v>398650</v>
      </c>
      <c r="K32" s="30">
        <f>J32*G32*F32</f>
        <v>19135200</v>
      </c>
      <c r="L32" s="46">
        <v>380000</v>
      </c>
      <c r="M32" s="31">
        <f t="shared" si="0"/>
        <v>72200</v>
      </c>
      <c r="N32" s="31">
        <f t="shared" si="1"/>
        <v>452200</v>
      </c>
      <c r="O32" s="50">
        <f>N32*G32*F32</f>
        <v>21705600</v>
      </c>
      <c r="P32" s="52">
        <v>395000</v>
      </c>
      <c r="Q32" s="30">
        <f t="shared" si="2"/>
        <v>75050</v>
      </c>
      <c r="R32" s="30">
        <f t="shared" si="3"/>
        <v>470050</v>
      </c>
      <c r="S32" s="53">
        <f>R32*G32*F32</f>
        <v>22562400</v>
      </c>
      <c r="T32" s="46"/>
      <c r="U32" s="31"/>
      <c r="V32" s="31"/>
      <c r="W32" s="50"/>
      <c r="X32" s="52"/>
      <c r="Y32" s="52"/>
      <c r="Z32" s="52"/>
      <c r="AA32" s="52"/>
      <c r="AB32" s="46"/>
      <c r="AC32" s="46"/>
      <c r="AD32" s="46"/>
      <c r="AE32" s="46"/>
      <c r="AF32" s="61"/>
      <c r="AG32" s="61"/>
      <c r="AH32" s="61"/>
      <c r="AI32" s="61"/>
      <c r="AJ32" s="62"/>
      <c r="AK32" s="62"/>
      <c r="AL32" s="62"/>
      <c r="AM32" s="62"/>
      <c r="AN32" s="62"/>
      <c r="AO32" s="62"/>
      <c r="AP32" s="62"/>
      <c r="AQ32" s="62"/>
      <c r="AR32" s="63"/>
      <c r="AS32" s="63"/>
      <c r="AT32" s="63"/>
      <c r="AU32" s="63"/>
      <c r="AV32" s="58">
        <f t="shared" si="4"/>
        <v>370000</v>
      </c>
      <c r="AW32" s="58">
        <f t="shared" si="5"/>
        <v>370000</v>
      </c>
      <c r="AX32" s="58">
        <f t="shared" si="6"/>
        <v>70300</v>
      </c>
      <c r="AY32" s="58">
        <f t="shared" si="7"/>
        <v>440300</v>
      </c>
      <c r="AZ32" s="58">
        <f>AY32*G32*F32</f>
        <v>21134400</v>
      </c>
      <c r="BA32" s="93">
        <f t="shared" si="8"/>
        <v>21134400</v>
      </c>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row>
    <row r="33" spans="1:189" s="6" customFormat="1" ht="116.55" customHeight="1" x14ac:dyDescent="0.3">
      <c r="A33" s="79"/>
      <c r="B33" s="27">
        <v>28</v>
      </c>
      <c r="C33" s="41" t="s">
        <v>59</v>
      </c>
      <c r="D33" s="41" t="s">
        <v>60</v>
      </c>
      <c r="E33" s="42" t="s">
        <v>13</v>
      </c>
      <c r="F33" s="42">
        <v>24</v>
      </c>
      <c r="G33" s="43">
        <v>1</v>
      </c>
      <c r="H33" s="30">
        <v>335000</v>
      </c>
      <c r="I33" s="30">
        <f t="shared" si="9"/>
        <v>63650</v>
      </c>
      <c r="J33" s="30">
        <f t="shared" si="10"/>
        <v>398650</v>
      </c>
      <c r="K33" s="30">
        <f>J33*G33*F33</f>
        <v>9567600</v>
      </c>
      <c r="L33" s="46">
        <v>380000</v>
      </c>
      <c r="M33" s="31">
        <f t="shared" si="0"/>
        <v>72200</v>
      </c>
      <c r="N33" s="31">
        <f t="shared" si="1"/>
        <v>452200</v>
      </c>
      <c r="O33" s="50">
        <f>N33*G33*F33</f>
        <v>10852800</v>
      </c>
      <c r="P33" s="52">
        <v>395000</v>
      </c>
      <c r="Q33" s="30">
        <f t="shared" si="2"/>
        <v>75050</v>
      </c>
      <c r="R33" s="30">
        <f t="shared" si="3"/>
        <v>470050</v>
      </c>
      <c r="S33" s="53">
        <f>R33*G33*F33</f>
        <v>11281200</v>
      </c>
      <c r="T33" s="46"/>
      <c r="U33" s="31"/>
      <c r="V33" s="31"/>
      <c r="W33" s="50"/>
      <c r="X33" s="52"/>
      <c r="Y33" s="52"/>
      <c r="Z33" s="52"/>
      <c r="AA33" s="52"/>
      <c r="AB33" s="46"/>
      <c r="AC33" s="46"/>
      <c r="AD33" s="46"/>
      <c r="AE33" s="46"/>
      <c r="AF33" s="61"/>
      <c r="AG33" s="61"/>
      <c r="AH33" s="61"/>
      <c r="AI33" s="61"/>
      <c r="AJ33" s="62"/>
      <c r="AK33" s="62"/>
      <c r="AL33" s="62"/>
      <c r="AM33" s="62"/>
      <c r="AN33" s="62"/>
      <c r="AO33" s="62"/>
      <c r="AP33" s="62"/>
      <c r="AQ33" s="62"/>
      <c r="AR33" s="63"/>
      <c r="AS33" s="63"/>
      <c r="AT33" s="63"/>
      <c r="AU33" s="63"/>
      <c r="AV33" s="58">
        <f t="shared" si="4"/>
        <v>370000</v>
      </c>
      <c r="AW33" s="58">
        <f t="shared" si="5"/>
        <v>370000</v>
      </c>
      <c r="AX33" s="58">
        <f t="shared" si="6"/>
        <v>70300</v>
      </c>
      <c r="AY33" s="58">
        <f t="shared" si="7"/>
        <v>440300</v>
      </c>
      <c r="AZ33" s="58">
        <f>AY33*G33*F33</f>
        <v>10567200</v>
      </c>
      <c r="BA33" s="93">
        <f t="shared" si="8"/>
        <v>10567200</v>
      </c>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row>
    <row r="34" spans="1:189" s="6" customFormat="1" ht="309" customHeight="1" x14ac:dyDescent="0.3">
      <c r="A34" s="79"/>
      <c r="B34" s="27">
        <v>29</v>
      </c>
      <c r="C34" s="41" t="s">
        <v>61</v>
      </c>
      <c r="D34" s="41" t="s">
        <v>62</v>
      </c>
      <c r="E34" s="42" t="s">
        <v>14</v>
      </c>
      <c r="F34" s="42"/>
      <c r="G34" s="43">
        <v>20</v>
      </c>
      <c r="H34" s="30">
        <v>450000</v>
      </c>
      <c r="I34" s="30">
        <f t="shared" si="9"/>
        <v>85500</v>
      </c>
      <c r="J34" s="30">
        <f t="shared" si="10"/>
        <v>535500</v>
      </c>
      <c r="K34" s="30">
        <f t="shared" ref="K34:K40" si="15">J34*G34</f>
        <v>10710000</v>
      </c>
      <c r="L34" s="46">
        <v>620000</v>
      </c>
      <c r="M34" s="31">
        <f t="shared" si="0"/>
        <v>117800</v>
      </c>
      <c r="N34" s="31">
        <f t="shared" si="1"/>
        <v>737800</v>
      </c>
      <c r="O34" s="50">
        <f t="shared" ref="O34:O40" si="16">N34*G34</f>
        <v>14756000</v>
      </c>
      <c r="P34" s="52">
        <v>540000</v>
      </c>
      <c r="Q34" s="30">
        <f t="shared" si="2"/>
        <v>102600</v>
      </c>
      <c r="R34" s="30">
        <f t="shared" si="3"/>
        <v>642600</v>
      </c>
      <c r="S34" s="53">
        <f t="shared" ref="S34:S40" si="17">R34*G34</f>
        <v>12852000</v>
      </c>
      <c r="T34" s="46"/>
      <c r="U34" s="31"/>
      <c r="V34" s="31"/>
      <c r="W34" s="50"/>
      <c r="X34" s="52"/>
      <c r="Y34" s="52"/>
      <c r="Z34" s="52"/>
      <c r="AA34" s="52"/>
      <c r="AB34" s="46"/>
      <c r="AC34" s="46"/>
      <c r="AD34" s="46"/>
      <c r="AE34" s="46"/>
      <c r="AF34" s="61"/>
      <c r="AG34" s="61"/>
      <c r="AH34" s="61"/>
      <c r="AI34" s="61"/>
      <c r="AJ34" s="62"/>
      <c r="AK34" s="62"/>
      <c r="AL34" s="62"/>
      <c r="AM34" s="62"/>
      <c r="AN34" s="62"/>
      <c r="AO34" s="62"/>
      <c r="AP34" s="62"/>
      <c r="AQ34" s="62"/>
      <c r="AR34" s="63"/>
      <c r="AS34" s="63"/>
      <c r="AT34" s="63"/>
      <c r="AU34" s="63"/>
      <c r="AV34" s="58">
        <f t="shared" si="4"/>
        <v>536666.66666666663</v>
      </c>
      <c r="AW34" s="58">
        <f t="shared" si="5"/>
        <v>536667</v>
      </c>
      <c r="AX34" s="58">
        <f t="shared" si="6"/>
        <v>101966.73</v>
      </c>
      <c r="AY34" s="58">
        <f t="shared" si="7"/>
        <v>638633.39666666661</v>
      </c>
      <c r="AZ34" s="58">
        <f t="shared" ref="AZ34:AZ42" si="18">AY34*G34</f>
        <v>12772667.933333332</v>
      </c>
      <c r="BA34" s="93">
        <f t="shared" si="8"/>
        <v>12772668</v>
      </c>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row>
    <row r="35" spans="1:189" s="6" customFormat="1" ht="116.55" customHeight="1" x14ac:dyDescent="0.3">
      <c r="A35" s="79"/>
      <c r="B35" s="27">
        <v>30</v>
      </c>
      <c r="C35" s="41" t="s">
        <v>63</v>
      </c>
      <c r="D35" s="41" t="s">
        <v>64</v>
      </c>
      <c r="E35" s="42" t="s">
        <v>14</v>
      </c>
      <c r="F35" s="42"/>
      <c r="G35" s="43">
        <v>30</v>
      </c>
      <c r="H35" s="30">
        <v>358000</v>
      </c>
      <c r="I35" s="30">
        <f t="shared" si="9"/>
        <v>68020</v>
      </c>
      <c r="J35" s="30">
        <f t="shared" si="10"/>
        <v>426020</v>
      </c>
      <c r="K35" s="30">
        <f t="shared" si="15"/>
        <v>12780600</v>
      </c>
      <c r="L35" s="46">
        <v>420000</v>
      </c>
      <c r="M35" s="31">
        <f t="shared" si="0"/>
        <v>79800</v>
      </c>
      <c r="N35" s="31">
        <f t="shared" si="1"/>
        <v>499800</v>
      </c>
      <c r="O35" s="50">
        <f t="shared" si="16"/>
        <v>14994000</v>
      </c>
      <c r="P35" s="52">
        <v>398000</v>
      </c>
      <c r="Q35" s="30">
        <f t="shared" si="2"/>
        <v>75620</v>
      </c>
      <c r="R35" s="30">
        <f t="shared" si="3"/>
        <v>473620</v>
      </c>
      <c r="S35" s="53">
        <f t="shared" si="17"/>
        <v>14208600</v>
      </c>
      <c r="T35" s="46"/>
      <c r="U35" s="31"/>
      <c r="V35" s="31"/>
      <c r="W35" s="50"/>
      <c r="X35" s="52"/>
      <c r="Y35" s="52"/>
      <c r="Z35" s="52"/>
      <c r="AA35" s="52"/>
      <c r="AB35" s="46"/>
      <c r="AC35" s="46"/>
      <c r="AD35" s="46"/>
      <c r="AE35" s="46"/>
      <c r="AF35" s="61"/>
      <c r="AG35" s="61"/>
      <c r="AH35" s="61"/>
      <c r="AI35" s="61"/>
      <c r="AJ35" s="62"/>
      <c r="AK35" s="62"/>
      <c r="AL35" s="62"/>
      <c r="AM35" s="62"/>
      <c r="AN35" s="62"/>
      <c r="AO35" s="62"/>
      <c r="AP35" s="62"/>
      <c r="AQ35" s="62"/>
      <c r="AR35" s="63"/>
      <c r="AS35" s="63"/>
      <c r="AT35" s="63"/>
      <c r="AU35" s="63"/>
      <c r="AV35" s="58">
        <f t="shared" si="4"/>
        <v>392000</v>
      </c>
      <c r="AW35" s="58">
        <f t="shared" si="5"/>
        <v>392000</v>
      </c>
      <c r="AX35" s="58">
        <f t="shared" si="6"/>
        <v>74480</v>
      </c>
      <c r="AY35" s="58">
        <f t="shared" si="7"/>
        <v>466480</v>
      </c>
      <c r="AZ35" s="58">
        <f t="shared" si="18"/>
        <v>13994400</v>
      </c>
      <c r="BA35" s="93">
        <f t="shared" si="8"/>
        <v>13994400</v>
      </c>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row>
    <row r="36" spans="1:189" s="6" customFormat="1" ht="334.2" customHeight="1" x14ac:dyDescent="0.3">
      <c r="A36" s="79"/>
      <c r="B36" s="27">
        <v>31</v>
      </c>
      <c r="C36" s="41" t="s">
        <v>65</v>
      </c>
      <c r="D36" s="41" t="s">
        <v>66</v>
      </c>
      <c r="E36" s="42" t="s">
        <v>14</v>
      </c>
      <c r="F36" s="42"/>
      <c r="G36" s="43">
        <v>35</v>
      </c>
      <c r="H36" s="30">
        <v>650000</v>
      </c>
      <c r="I36" s="30">
        <f t="shared" si="9"/>
        <v>123500</v>
      </c>
      <c r="J36" s="30">
        <f t="shared" si="10"/>
        <v>773500</v>
      </c>
      <c r="K36" s="30">
        <f t="shared" si="15"/>
        <v>27072500</v>
      </c>
      <c r="L36" s="46">
        <v>650000</v>
      </c>
      <c r="M36" s="31">
        <f t="shared" si="0"/>
        <v>123500</v>
      </c>
      <c r="N36" s="31">
        <f t="shared" si="1"/>
        <v>773500</v>
      </c>
      <c r="O36" s="50">
        <f t="shared" si="16"/>
        <v>27072500</v>
      </c>
      <c r="P36" s="52">
        <v>540000</v>
      </c>
      <c r="Q36" s="30">
        <f t="shared" si="2"/>
        <v>102600</v>
      </c>
      <c r="R36" s="30">
        <f t="shared" si="3"/>
        <v>642600</v>
      </c>
      <c r="S36" s="53">
        <f t="shared" si="17"/>
        <v>22491000</v>
      </c>
      <c r="T36" s="46"/>
      <c r="U36" s="31"/>
      <c r="V36" s="31"/>
      <c r="W36" s="50"/>
      <c r="X36" s="52"/>
      <c r="Y36" s="52"/>
      <c r="Z36" s="52"/>
      <c r="AA36" s="52"/>
      <c r="AB36" s="46"/>
      <c r="AC36" s="46"/>
      <c r="AD36" s="46"/>
      <c r="AE36" s="46"/>
      <c r="AF36" s="61"/>
      <c r="AG36" s="61"/>
      <c r="AH36" s="61"/>
      <c r="AI36" s="61"/>
      <c r="AJ36" s="62"/>
      <c r="AK36" s="62"/>
      <c r="AL36" s="62"/>
      <c r="AM36" s="62"/>
      <c r="AN36" s="62"/>
      <c r="AO36" s="62"/>
      <c r="AP36" s="62"/>
      <c r="AQ36" s="62"/>
      <c r="AR36" s="63"/>
      <c r="AS36" s="63"/>
      <c r="AT36" s="63"/>
      <c r="AU36" s="63"/>
      <c r="AV36" s="58">
        <f t="shared" si="4"/>
        <v>613333.33333333337</v>
      </c>
      <c r="AW36" s="58">
        <f t="shared" si="5"/>
        <v>613333</v>
      </c>
      <c r="AX36" s="58">
        <f t="shared" si="6"/>
        <v>116533.27</v>
      </c>
      <c r="AY36" s="58">
        <f t="shared" si="7"/>
        <v>729866.60333333339</v>
      </c>
      <c r="AZ36" s="58">
        <f t="shared" si="18"/>
        <v>25545331.116666667</v>
      </c>
      <c r="BA36" s="93">
        <f t="shared" si="8"/>
        <v>25545331</v>
      </c>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row>
    <row r="37" spans="1:189" s="6" customFormat="1" ht="188.55" customHeight="1" x14ac:dyDescent="0.3">
      <c r="A37" s="79"/>
      <c r="B37" s="27">
        <v>32</v>
      </c>
      <c r="C37" s="41" t="s">
        <v>67</v>
      </c>
      <c r="D37" s="41" t="s">
        <v>68</v>
      </c>
      <c r="E37" s="42" t="s">
        <v>14</v>
      </c>
      <c r="F37" s="42"/>
      <c r="G37" s="43">
        <v>20</v>
      </c>
      <c r="H37" s="30">
        <v>590000</v>
      </c>
      <c r="I37" s="30">
        <f t="shared" si="9"/>
        <v>112100</v>
      </c>
      <c r="J37" s="30">
        <f t="shared" si="10"/>
        <v>702100</v>
      </c>
      <c r="K37" s="30">
        <f t="shared" si="15"/>
        <v>14042000</v>
      </c>
      <c r="L37" s="46">
        <v>420000</v>
      </c>
      <c r="M37" s="31">
        <f t="shared" si="0"/>
        <v>79800</v>
      </c>
      <c r="N37" s="31">
        <f t="shared" si="1"/>
        <v>499800</v>
      </c>
      <c r="O37" s="50">
        <f t="shared" si="16"/>
        <v>9996000</v>
      </c>
      <c r="P37" s="52">
        <v>410000</v>
      </c>
      <c r="Q37" s="30">
        <f t="shared" si="2"/>
        <v>77900</v>
      </c>
      <c r="R37" s="30">
        <f t="shared" si="3"/>
        <v>487900</v>
      </c>
      <c r="S37" s="53">
        <f t="shared" si="17"/>
        <v>9758000</v>
      </c>
      <c r="T37" s="46"/>
      <c r="U37" s="31"/>
      <c r="V37" s="31"/>
      <c r="W37" s="50"/>
      <c r="X37" s="52"/>
      <c r="Y37" s="52"/>
      <c r="Z37" s="52"/>
      <c r="AA37" s="52"/>
      <c r="AB37" s="46"/>
      <c r="AC37" s="46"/>
      <c r="AD37" s="46"/>
      <c r="AE37" s="46"/>
      <c r="AF37" s="61"/>
      <c r="AG37" s="61"/>
      <c r="AH37" s="61"/>
      <c r="AI37" s="61"/>
      <c r="AJ37" s="62"/>
      <c r="AK37" s="62"/>
      <c r="AL37" s="62"/>
      <c r="AM37" s="62"/>
      <c r="AN37" s="62"/>
      <c r="AO37" s="62"/>
      <c r="AP37" s="62"/>
      <c r="AQ37" s="62"/>
      <c r="AR37" s="63"/>
      <c r="AS37" s="63"/>
      <c r="AT37" s="63"/>
      <c r="AU37" s="63"/>
      <c r="AV37" s="58">
        <f t="shared" si="4"/>
        <v>473333.33333333331</v>
      </c>
      <c r="AW37" s="58">
        <f t="shared" si="5"/>
        <v>473333</v>
      </c>
      <c r="AX37" s="58">
        <f t="shared" si="6"/>
        <v>89933.27</v>
      </c>
      <c r="AY37" s="58">
        <f t="shared" si="7"/>
        <v>563266.60333333327</v>
      </c>
      <c r="AZ37" s="58">
        <f t="shared" si="18"/>
        <v>11265332.066666666</v>
      </c>
      <c r="BA37" s="93">
        <f t="shared" si="8"/>
        <v>11265332</v>
      </c>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row>
    <row r="38" spans="1:189" s="6" customFormat="1" ht="116.55" customHeight="1" x14ac:dyDescent="0.3">
      <c r="A38" s="79"/>
      <c r="B38" s="27">
        <v>33</v>
      </c>
      <c r="C38" s="41" t="s">
        <v>69</v>
      </c>
      <c r="D38" s="41" t="s">
        <v>70</v>
      </c>
      <c r="E38" s="42" t="s">
        <v>14</v>
      </c>
      <c r="F38" s="42"/>
      <c r="G38" s="43">
        <v>125</v>
      </c>
      <c r="H38" s="30">
        <v>3500</v>
      </c>
      <c r="I38" s="30">
        <f t="shared" si="9"/>
        <v>665</v>
      </c>
      <c r="J38" s="30">
        <f t="shared" si="10"/>
        <v>4165</v>
      </c>
      <c r="K38" s="30">
        <f t="shared" si="15"/>
        <v>520625</v>
      </c>
      <c r="L38" s="46">
        <v>7000</v>
      </c>
      <c r="M38" s="31">
        <f t="shared" si="0"/>
        <v>1330</v>
      </c>
      <c r="N38" s="31">
        <f t="shared" si="1"/>
        <v>8330</v>
      </c>
      <c r="O38" s="50">
        <f t="shared" si="16"/>
        <v>1041250</v>
      </c>
      <c r="P38" s="52">
        <v>5000</v>
      </c>
      <c r="Q38" s="30">
        <f t="shared" si="2"/>
        <v>950</v>
      </c>
      <c r="R38" s="30">
        <f t="shared" si="3"/>
        <v>5950</v>
      </c>
      <c r="S38" s="53">
        <f t="shared" si="17"/>
        <v>743750</v>
      </c>
      <c r="T38" s="46"/>
      <c r="U38" s="31"/>
      <c r="V38" s="31"/>
      <c r="W38" s="50"/>
      <c r="X38" s="52"/>
      <c r="Y38" s="52"/>
      <c r="Z38" s="52"/>
      <c r="AA38" s="52"/>
      <c r="AB38" s="46"/>
      <c r="AC38" s="46"/>
      <c r="AD38" s="46"/>
      <c r="AE38" s="46"/>
      <c r="AF38" s="61"/>
      <c r="AG38" s="61"/>
      <c r="AH38" s="61"/>
      <c r="AI38" s="61"/>
      <c r="AJ38" s="62"/>
      <c r="AK38" s="62"/>
      <c r="AL38" s="62"/>
      <c r="AM38" s="62"/>
      <c r="AN38" s="62"/>
      <c r="AO38" s="62"/>
      <c r="AP38" s="62"/>
      <c r="AQ38" s="62"/>
      <c r="AR38" s="63"/>
      <c r="AS38" s="63"/>
      <c r="AT38" s="63"/>
      <c r="AU38" s="63"/>
      <c r="AV38" s="58">
        <f t="shared" si="4"/>
        <v>5166.666666666667</v>
      </c>
      <c r="AW38" s="58">
        <f t="shared" si="5"/>
        <v>5167</v>
      </c>
      <c r="AX38" s="58">
        <f t="shared" si="6"/>
        <v>981.73</v>
      </c>
      <c r="AY38" s="58">
        <f t="shared" si="7"/>
        <v>6148.3966666666674</v>
      </c>
      <c r="AZ38" s="58">
        <f t="shared" si="18"/>
        <v>768549.58333333349</v>
      </c>
      <c r="BA38" s="93">
        <f t="shared" si="8"/>
        <v>768550</v>
      </c>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row>
    <row r="39" spans="1:189" s="6" customFormat="1" ht="116.55" customHeight="1" x14ac:dyDescent="0.3">
      <c r="A39" s="79"/>
      <c r="B39" s="27">
        <v>34</v>
      </c>
      <c r="C39" s="41" t="s">
        <v>71</v>
      </c>
      <c r="D39" s="41" t="s">
        <v>72</v>
      </c>
      <c r="E39" s="42" t="s">
        <v>14</v>
      </c>
      <c r="F39" s="42"/>
      <c r="G39" s="43">
        <v>3</v>
      </c>
      <c r="H39" s="30">
        <v>2400000</v>
      </c>
      <c r="I39" s="30">
        <f t="shared" si="9"/>
        <v>456000</v>
      </c>
      <c r="J39" s="30">
        <f t="shared" si="10"/>
        <v>2856000</v>
      </c>
      <c r="K39" s="30">
        <f t="shared" si="15"/>
        <v>8568000</v>
      </c>
      <c r="L39" s="46">
        <v>2600000</v>
      </c>
      <c r="M39" s="31">
        <f t="shared" si="0"/>
        <v>494000</v>
      </c>
      <c r="N39" s="31">
        <f t="shared" si="1"/>
        <v>3094000</v>
      </c>
      <c r="O39" s="50">
        <f t="shared" si="16"/>
        <v>9282000</v>
      </c>
      <c r="P39" s="52">
        <v>2150000</v>
      </c>
      <c r="Q39" s="30">
        <f t="shared" si="2"/>
        <v>408500</v>
      </c>
      <c r="R39" s="30">
        <f t="shared" si="3"/>
        <v>2558500</v>
      </c>
      <c r="S39" s="53">
        <f t="shared" si="17"/>
        <v>7675500</v>
      </c>
      <c r="T39" s="46"/>
      <c r="U39" s="31"/>
      <c r="V39" s="31"/>
      <c r="W39" s="50"/>
      <c r="X39" s="52"/>
      <c r="Y39" s="52"/>
      <c r="Z39" s="52"/>
      <c r="AA39" s="52"/>
      <c r="AB39" s="46"/>
      <c r="AC39" s="46"/>
      <c r="AD39" s="46"/>
      <c r="AE39" s="46"/>
      <c r="AF39" s="61"/>
      <c r="AG39" s="61"/>
      <c r="AH39" s="61"/>
      <c r="AI39" s="61"/>
      <c r="AJ39" s="62"/>
      <c r="AK39" s="62"/>
      <c r="AL39" s="62"/>
      <c r="AM39" s="62"/>
      <c r="AN39" s="62"/>
      <c r="AO39" s="62"/>
      <c r="AP39" s="62"/>
      <c r="AQ39" s="62"/>
      <c r="AR39" s="63"/>
      <c r="AS39" s="63"/>
      <c r="AT39" s="63"/>
      <c r="AU39" s="63"/>
      <c r="AV39" s="58">
        <f t="shared" si="4"/>
        <v>2383333.3333333335</v>
      </c>
      <c r="AW39" s="58">
        <f t="shared" si="5"/>
        <v>2383333</v>
      </c>
      <c r="AX39" s="58">
        <f t="shared" si="6"/>
        <v>452833.27</v>
      </c>
      <c r="AY39" s="58">
        <f t="shared" si="7"/>
        <v>2836166.6033333335</v>
      </c>
      <c r="AZ39" s="58">
        <f t="shared" si="18"/>
        <v>8508499.8100000005</v>
      </c>
      <c r="BA39" s="93">
        <f t="shared" si="8"/>
        <v>8508500</v>
      </c>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row>
    <row r="40" spans="1:189" s="6" customFormat="1" ht="214.8" customHeight="1" x14ac:dyDescent="0.3">
      <c r="A40" s="79"/>
      <c r="B40" s="27">
        <v>35</v>
      </c>
      <c r="C40" s="41" t="s">
        <v>73</v>
      </c>
      <c r="D40" s="41" t="s">
        <v>74</v>
      </c>
      <c r="E40" s="42" t="s">
        <v>14</v>
      </c>
      <c r="F40" s="42"/>
      <c r="G40" s="43">
        <v>129</v>
      </c>
      <c r="H40" s="30">
        <v>550000</v>
      </c>
      <c r="I40" s="30">
        <f t="shared" si="9"/>
        <v>104500</v>
      </c>
      <c r="J40" s="30">
        <f t="shared" si="10"/>
        <v>654500</v>
      </c>
      <c r="K40" s="30">
        <f t="shared" si="15"/>
        <v>84430500</v>
      </c>
      <c r="L40" s="46">
        <v>395000</v>
      </c>
      <c r="M40" s="31">
        <f t="shared" si="0"/>
        <v>75050</v>
      </c>
      <c r="N40" s="31">
        <f t="shared" si="1"/>
        <v>470050</v>
      </c>
      <c r="O40" s="50">
        <f t="shared" si="16"/>
        <v>60636450</v>
      </c>
      <c r="P40" s="52">
        <v>485000</v>
      </c>
      <c r="Q40" s="30">
        <f t="shared" si="2"/>
        <v>92150</v>
      </c>
      <c r="R40" s="30">
        <f t="shared" si="3"/>
        <v>577150</v>
      </c>
      <c r="S40" s="53">
        <f t="shared" si="17"/>
        <v>74452350</v>
      </c>
      <c r="T40" s="46"/>
      <c r="U40" s="31"/>
      <c r="V40" s="31"/>
      <c r="W40" s="50"/>
      <c r="X40" s="52"/>
      <c r="Y40" s="52"/>
      <c r="Z40" s="52"/>
      <c r="AA40" s="52"/>
      <c r="AB40" s="46"/>
      <c r="AC40" s="46"/>
      <c r="AD40" s="46"/>
      <c r="AE40" s="46"/>
      <c r="AF40" s="61"/>
      <c r="AG40" s="61"/>
      <c r="AH40" s="61"/>
      <c r="AI40" s="61"/>
      <c r="AJ40" s="62"/>
      <c r="AK40" s="62"/>
      <c r="AL40" s="62"/>
      <c r="AM40" s="62"/>
      <c r="AN40" s="62"/>
      <c r="AO40" s="62"/>
      <c r="AP40" s="62"/>
      <c r="AQ40" s="62"/>
      <c r="AR40" s="63"/>
      <c r="AS40" s="63"/>
      <c r="AT40" s="63"/>
      <c r="AU40" s="63"/>
      <c r="AV40" s="58">
        <f t="shared" si="4"/>
        <v>476666.66666666669</v>
      </c>
      <c r="AW40" s="58">
        <f t="shared" si="5"/>
        <v>476667</v>
      </c>
      <c r="AX40" s="58">
        <f t="shared" si="6"/>
        <v>90566.73</v>
      </c>
      <c r="AY40" s="58">
        <f t="shared" si="7"/>
        <v>567233.39666666673</v>
      </c>
      <c r="AZ40" s="58">
        <f t="shared" si="18"/>
        <v>73173108.170000002</v>
      </c>
      <c r="BA40" s="93">
        <f t="shared" si="8"/>
        <v>73173108</v>
      </c>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row>
    <row r="41" spans="1:189" s="6" customFormat="1" ht="214.8" customHeight="1" x14ac:dyDescent="0.3">
      <c r="A41" s="79"/>
      <c r="B41" s="27">
        <v>36</v>
      </c>
      <c r="C41" s="41" t="s">
        <v>126</v>
      </c>
      <c r="D41" s="41" t="s">
        <v>124</v>
      </c>
      <c r="E41" s="42" t="s">
        <v>14</v>
      </c>
      <c r="F41" s="42"/>
      <c r="G41" s="43">
        <v>20</v>
      </c>
      <c r="H41" s="52"/>
      <c r="I41" s="52"/>
      <c r="J41" s="52"/>
      <c r="K41" s="52"/>
      <c r="L41" s="46"/>
      <c r="M41" s="46"/>
      <c r="N41" s="46"/>
      <c r="O41" s="46"/>
      <c r="P41" s="52"/>
      <c r="Q41" s="52"/>
      <c r="R41" s="52"/>
      <c r="S41" s="52"/>
      <c r="T41" s="31">
        <v>480000</v>
      </c>
      <c r="U41" s="31">
        <f>T41*0.19</f>
        <v>91200</v>
      </c>
      <c r="V41" s="31">
        <f>T41+U41</f>
        <v>571200</v>
      </c>
      <c r="W41" s="31">
        <f>V41*G41</f>
        <v>11424000</v>
      </c>
      <c r="X41" s="70">
        <f>Z41/1.19</f>
        <v>151260.50420168068</v>
      </c>
      <c r="Y41" s="30">
        <f>X41*0.19</f>
        <v>28739.495798319331</v>
      </c>
      <c r="Z41" s="30">
        <v>180000</v>
      </c>
      <c r="AA41" s="53">
        <f>Z41*G41</f>
        <v>3600000</v>
      </c>
      <c r="AB41" s="71">
        <v>160000</v>
      </c>
      <c r="AC41" s="31">
        <f>AB41*0.19</f>
        <v>30400</v>
      </c>
      <c r="AD41" s="31">
        <f>AC41+AB41</f>
        <v>190400</v>
      </c>
      <c r="AE41" s="71">
        <f>AD41*G41</f>
        <v>3808000</v>
      </c>
      <c r="AF41" s="61"/>
      <c r="AG41" s="61"/>
      <c r="AH41" s="61"/>
      <c r="AI41" s="61"/>
      <c r="AJ41" s="62"/>
      <c r="AK41" s="62"/>
      <c r="AL41" s="62"/>
      <c r="AM41" s="62"/>
      <c r="AN41" s="62"/>
      <c r="AO41" s="62"/>
      <c r="AP41" s="62"/>
      <c r="AQ41" s="62"/>
      <c r="AR41" s="63"/>
      <c r="AS41" s="63"/>
      <c r="AT41" s="63"/>
      <c r="AU41" s="63"/>
      <c r="AV41" s="58">
        <f>(AB41+X41+T41)/3</f>
        <v>263753.5014005602</v>
      </c>
      <c r="AW41" s="58">
        <f t="shared" si="5"/>
        <v>263754</v>
      </c>
      <c r="AX41" s="58">
        <f t="shared" si="6"/>
        <v>50113.26</v>
      </c>
      <c r="AY41" s="58">
        <f t="shared" si="7"/>
        <v>313866.76140056021</v>
      </c>
      <c r="AZ41" s="58">
        <f t="shared" si="18"/>
        <v>6277335.2280112039</v>
      </c>
      <c r="BA41" s="93">
        <f t="shared" si="8"/>
        <v>6277335</v>
      </c>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row>
    <row r="42" spans="1:189" s="6" customFormat="1" ht="214.8" customHeight="1" x14ac:dyDescent="0.3">
      <c r="A42" s="79"/>
      <c r="B42" s="27">
        <v>37</v>
      </c>
      <c r="C42" s="41" t="s">
        <v>125</v>
      </c>
      <c r="D42" s="41" t="s">
        <v>127</v>
      </c>
      <c r="E42" s="42" t="s">
        <v>14</v>
      </c>
      <c r="F42" s="42"/>
      <c r="G42" s="43">
        <v>20</v>
      </c>
      <c r="H42" s="30">
        <v>235000</v>
      </c>
      <c r="I42" s="30">
        <f t="shared" si="9"/>
        <v>44650</v>
      </c>
      <c r="J42" s="30">
        <f t="shared" si="10"/>
        <v>279650</v>
      </c>
      <c r="K42" s="30">
        <f>J42*G42</f>
        <v>5593000</v>
      </c>
      <c r="L42" s="46">
        <v>225000</v>
      </c>
      <c r="M42" s="31">
        <f t="shared" si="0"/>
        <v>42750</v>
      </c>
      <c r="N42" s="31">
        <f t="shared" si="1"/>
        <v>267750</v>
      </c>
      <c r="O42" s="50">
        <f>N42*G42</f>
        <v>5355000</v>
      </c>
      <c r="P42" s="52">
        <v>72000</v>
      </c>
      <c r="Q42" s="30">
        <f>P42*0.19</f>
        <v>13680</v>
      </c>
      <c r="R42" s="30">
        <f t="shared" si="3"/>
        <v>85680</v>
      </c>
      <c r="S42" s="53">
        <f>R42*G42</f>
        <v>1713600</v>
      </c>
      <c r="T42" s="46"/>
      <c r="U42" s="31"/>
      <c r="V42" s="31"/>
      <c r="W42" s="50"/>
      <c r="X42" s="52"/>
      <c r="Y42" s="52"/>
      <c r="Z42" s="52"/>
      <c r="AA42" s="52"/>
      <c r="AB42" s="46"/>
      <c r="AC42" s="46"/>
      <c r="AD42" s="46"/>
      <c r="AE42" s="46"/>
      <c r="AF42" s="61"/>
      <c r="AG42" s="61"/>
      <c r="AH42" s="61"/>
      <c r="AI42" s="61"/>
      <c r="AJ42" s="62"/>
      <c r="AK42" s="62"/>
      <c r="AL42" s="62"/>
      <c r="AM42" s="62"/>
      <c r="AN42" s="62"/>
      <c r="AO42" s="62"/>
      <c r="AP42" s="62"/>
      <c r="AQ42" s="62"/>
      <c r="AR42" s="63"/>
      <c r="AS42" s="63"/>
      <c r="AT42" s="63"/>
      <c r="AU42" s="63"/>
      <c r="AV42" s="58">
        <f t="shared" si="4"/>
        <v>177333.33333333334</v>
      </c>
      <c r="AW42" s="58">
        <f t="shared" si="5"/>
        <v>177333</v>
      </c>
      <c r="AX42" s="58">
        <f t="shared" si="6"/>
        <v>33693.269999999997</v>
      </c>
      <c r="AY42" s="58">
        <f t="shared" si="7"/>
        <v>211026.60333333333</v>
      </c>
      <c r="AZ42" s="58">
        <f t="shared" si="18"/>
        <v>4220532.0666666664</v>
      </c>
      <c r="BA42" s="93">
        <f t="shared" si="8"/>
        <v>4220532</v>
      </c>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row>
    <row r="43" spans="1:189" s="6" customFormat="1" ht="214.8" customHeight="1" x14ac:dyDescent="0.3">
      <c r="A43" s="79"/>
      <c r="B43" s="27">
        <v>38</v>
      </c>
      <c r="C43" s="41" t="s">
        <v>129</v>
      </c>
      <c r="D43" s="41" t="s">
        <v>128</v>
      </c>
      <c r="E43" s="42" t="s">
        <v>130</v>
      </c>
      <c r="F43" s="42">
        <v>16</v>
      </c>
      <c r="G43" s="43">
        <v>1</v>
      </c>
      <c r="H43" s="30">
        <v>1200000</v>
      </c>
      <c r="I43" s="30">
        <f t="shared" si="9"/>
        <v>228000</v>
      </c>
      <c r="J43" s="30">
        <f t="shared" si="10"/>
        <v>1428000</v>
      </c>
      <c r="K43" s="30">
        <f>J43*F43*G43</f>
        <v>22848000</v>
      </c>
      <c r="L43" s="46">
        <v>950000</v>
      </c>
      <c r="M43" s="31">
        <f t="shared" si="0"/>
        <v>180500</v>
      </c>
      <c r="N43" s="31">
        <f t="shared" si="1"/>
        <v>1130500</v>
      </c>
      <c r="O43" s="50">
        <f>N43*G43*F43</f>
        <v>18088000</v>
      </c>
      <c r="P43" s="52">
        <v>850000</v>
      </c>
      <c r="Q43" s="30">
        <f t="shared" si="2"/>
        <v>161500</v>
      </c>
      <c r="R43" s="30">
        <f t="shared" si="3"/>
        <v>1011500</v>
      </c>
      <c r="S43" s="53">
        <f>R43*G43*F43</f>
        <v>16184000</v>
      </c>
      <c r="T43" s="46"/>
      <c r="U43" s="31"/>
      <c r="V43" s="31"/>
      <c r="W43" s="50"/>
      <c r="X43" s="52"/>
      <c r="Y43" s="52"/>
      <c r="Z43" s="52"/>
      <c r="AA43" s="52"/>
      <c r="AB43" s="46"/>
      <c r="AC43" s="46"/>
      <c r="AD43" s="46"/>
      <c r="AE43" s="46"/>
      <c r="AF43" s="61"/>
      <c r="AG43" s="61"/>
      <c r="AH43" s="61"/>
      <c r="AI43" s="61"/>
      <c r="AJ43" s="62"/>
      <c r="AK43" s="62"/>
      <c r="AL43" s="62"/>
      <c r="AM43" s="62"/>
      <c r="AN43" s="62"/>
      <c r="AO43" s="62"/>
      <c r="AP43" s="62"/>
      <c r="AQ43" s="62"/>
      <c r="AR43" s="63"/>
      <c r="AS43" s="63"/>
      <c r="AT43" s="63"/>
      <c r="AU43" s="63"/>
      <c r="AV43" s="58">
        <f t="shared" si="4"/>
        <v>1000000</v>
      </c>
      <c r="AW43" s="58">
        <f t="shared" si="5"/>
        <v>1000000</v>
      </c>
      <c r="AX43" s="58">
        <f t="shared" si="6"/>
        <v>190000</v>
      </c>
      <c r="AY43" s="58">
        <f t="shared" si="7"/>
        <v>1190000</v>
      </c>
      <c r="AZ43" s="58">
        <f>AY43*G43*F43</f>
        <v>19040000</v>
      </c>
      <c r="BA43" s="93">
        <f t="shared" si="8"/>
        <v>19040000</v>
      </c>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row>
    <row r="44" spans="1:189" s="7" customFormat="1" ht="229.2" customHeight="1" x14ac:dyDescent="0.3">
      <c r="A44" s="75" t="s">
        <v>142</v>
      </c>
      <c r="B44" s="27">
        <v>39</v>
      </c>
      <c r="C44" s="44" t="s">
        <v>76</v>
      </c>
      <c r="D44" s="44" t="s">
        <v>77</v>
      </c>
      <c r="E44" s="45" t="s">
        <v>13</v>
      </c>
      <c r="F44" s="45">
        <v>24</v>
      </c>
      <c r="G44" s="46">
        <v>2</v>
      </c>
      <c r="H44" s="30">
        <v>335000</v>
      </c>
      <c r="I44" s="30">
        <f t="shared" si="9"/>
        <v>63650</v>
      </c>
      <c r="J44" s="30">
        <f t="shared" si="10"/>
        <v>398650</v>
      </c>
      <c r="K44" s="30">
        <f>J44*G44*F44</f>
        <v>19135200</v>
      </c>
      <c r="L44" s="46">
        <v>380000</v>
      </c>
      <c r="M44" s="31">
        <f t="shared" si="0"/>
        <v>72200</v>
      </c>
      <c r="N44" s="31">
        <f t="shared" si="1"/>
        <v>452200</v>
      </c>
      <c r="O44" s="50">
        <f>N44*G44*F44</f>
        <v>21705600</v>
      </c>
      <c r="P44" s="52">
        <v>380000</v>
      </c>
      <c r="Q44" s="30">
        <f t="shared" si="2"/>
        <v>72200</v>
      </c>
      <c r="R44" s="30">
        <f t="shared" si="3"/>
        <v>452200</v>
      </c>
      <c r="S44" s="53">
        <f>R44*G44*F44</f>
        <v>21705600</v>
      </c>
      <c r="T44" s="46"/>
      <c r="U44" s="31"/>
      <c r="V44" s="31"/>
      <c r="W44" s="50"/>
      <c r="X44" s="52"/>
      <c r="Y44" s="52"/>
      <c r="Z44" s="52"/>
      <c r="AA44" s="52"/>
      <c r="AB44" s="46"/>
      <c r="AC44" s="46"/>
      <c r="AD44" s="46"/>
      <c r="AE44" s="46"/>
      <c r="AF44" s="61"/>
      <c r="AG44" s="61"/>
      <c r="AH44" s="61"/>
      <c r="AI44" s="61"/>
      <c r="AJ44" s="62"/>
      <c r="AK44" s="62"/>
      <c r="AL44" s="62"/>
      <c r="AM44" s="62"/>
      <c r="AN44" s="62"/>
      <c r="AO44" s="62"/>
      <c r="AP44" s="62"/>
      <c r="AQ44" s="62"/>
      <c r="AR44" s="63"/>
      <c r="AS44" s="63"/>
      <c r="AT44" s="63"/>
      <c r="AU44" s="63"/>
      <c r="AV44" s="58">
        <f t="shared" si="4"/>
        <v>365000</v>
      </c>
      <c r="AW44" s="58">
        <f t="shared" si="5"/>
        <v>365000</v>
      </c>
      <c r="AX44" s="58">
        <f t="shared" si="6"/>
        <v>69350</v>
      </c>
      <c r="AY44" s="58">
        <f t="shared" si="7"/>
        <v>434350</v>
      </c>
      <c r="AZ44" s="58">
        <f>AY44*G44*F44</f>
        <v>20848800</v>
      </c>
      <c r="BA44" s="93">
        <f t="shared" si="8"/>
        <v>20848800</v>
      </c>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row>
    <row r="45" spans="1:189" s="7" customFormat="1" ht="116.55" customHeight="1" x14ac:dyDescent="0.3">
      <c r="A45" s="75"/>
      <c r="B45" s="27">
        <v>40</v>
      </c>
      <c r="C45" s="44" t="s">
        <v>78</v>
      </c>
      <c r="D45" s="68" t="s">
        <v>79</v>
      </c>
      <c r="E45" s="45" t="s">
        <v>13</v>
      </c>
      <c r="F45" s="45">
        <v>24</v>
      </c>
      <c r="G45" s="46">
        <v>1</v>
      </c>
      <c r="H45" s="30">
        <v>335000</v>
      </c>
      <c r="I45" s="30">
        <f t="shared" si="9"/>
        <v>63650</v>
      </c>
      <c r="J45" s="30">
        <f t="shared" si="10"/>
        <v>398650</v>
      </c>
      <c r="K45" s="30">
        <f>J45*G45*F45</f>
        <v>9567600</v>
      </c>
      <c r="L45" s="46">
        <v>400000</v>
      </c>
      <c r="M45" s="31">
        <f t="shared" si="0"/>
        <v>76000</v>
      </c>
      <c r="N45" s="31">
        <f t="shared" si="1"/>
        <v>476000</v>
      </c>
      <c r="O45" s="50">
        <f>N45*G45*F45</f>
        <v>11424000</v>
      </c>
      <c r="P45" s="52">
        <v>380000</v>
      </c>
      <c r="Q45" s="30">
        <f t="shared" si="2"/>
        <v>72200</v>
      </c>
      <c r="R45" s="30">
        <f t="shared" si="3"/>
        <v>452200</v>
      </c>
      <c r="S45" s="53">
        <f>R45*G45*F45</f>
        <v>10852800</v>
      </c>
      <c r="T45" s="46"/>
      <c r="U45" s="31"/>
      <c r="V45" s="31"/>
      <c r="W45" s="50"/>
      <c r="X45" s="52"/>
      <c r="Y45" s="52"/>
      <c r="Z45" s="52"/>
      <c r="AA45" s="52"/>
      <c r="AB45" s="46"/>
      <c r="AC45" s="46"/>
      <c r="AD45" s="46"/>
      <c r="AE45" s="46"/>
      <c r="AF45" s="61"/>
      <c r="AG45" s="61"/>
      <c r="AH45" s="61"/>
      <c r="AI45" s="61"/>
      <c r="AJ45" s="62"/>
      <c r="AK45" s="62"/>
      <c r="AL45" s="62"/>
      <c r="AM45" s="62"/>
      <c r="AN45" s="62"/>
      <c r="AO45" s="62"/>
      <c r="AP45" s="62"/>
      <c r="AQ45" s="62"/>
      <c r="AR45" s="63"/>
      <c r="AS45" s="63"/>
      <c r="AT45" s="63"/>
      <c r="AU45" s="63"/>
      <c r="AV45" s="58">
        <f t="shared" si="4"/>
        <v>371666.66666666669</v>
      </c>
      <c r="AW45" s="58">
        <f t="shared" si="5"/>
        <v>371667</v>
      </c>
      <c r="AX45" s="58">
        <f t="shared" si="6"/>
        <v>70616.73</v>
      </c>
      <c r="AY45" s="58">
        <f t="shared" si="7"/>
        <v>442283.39666666667</v>
      </c>
      <c r="AZ45" s="58">
        <f>AY45*G45*F45</f>
        <v>10614801.52</v>
      </c>
      <c r="BA45" s="93">
        <f t="shared" si="8"/>
        <v>10614802</v>
      </c>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row>
    <row r="46" spans="1:189" s="7" customFormat="1" ht="31.2" x14ac:dyDescent="0.3">
      <c r="A46" s="75"/>
      <c r="B46" s="27">
        <v>41</v>
      </c>
      <c r="C46" s="44" t="s">
        <v>80</v>
      </c>
      <c r="D46" s="68" t="s">
        <v>157</v>
      </c>
      <c r="E46" s="45" t="s">
        <v>14</v>
      </c>
      <c r="F46" s="45"/>
      <c r="G46" s="46">
        <v>125</v>
      </c>
      <c r="H46" s="52"/>
      <c r="I46" s="52"/>
      <c r="J46" s="52"/>
      <c r="K46" s="52"/>
      <c r="L46" s="46"/>
      <c r="M46" s="46"/>
      <c r="N46" s="46"/>
      <c r="O46" s="46"/>
      <c r="P46" s="52"/>
      <c r="Q46" s="52"/>
      <c r="R46" s="52"/>
      <c r="S46" s="52"/>
      <c r="T46" s="46"/>
      <c r="U46" s="31"/>
      <c r="V46" s="31"/>
      <c r="W46" s="50"/>
      <c r="X46" s="52"/>
      <c r="Y46" s="52"/>
      <c r="Z46" s="52"/>
      <c r="AA46" s="52"/>
      <c r="AB46" s="46"/>
      <c r="AC46" s="46"/>
      <c r="AD46" s="46"/>
      <c r="AE46" s="46"/>
      <c r="AF46" s="63"/>
      <c r="AG46" s="64"/>
      <c r="AH46" s="64"/>
      <c r="AI46" s="64"/>
      <c r="AJ46" s="62"/>
      <c r="AK46" s="65"/>
      <c r="AL46" s="65"/>
      <c r="AM46" s="62"/>
      <c r="AN46" s="62"/>
      <c r="AO46" s="62"/>
      <c r="AP46" s="62"/>
      <c r="AQ46" s="62"/>
      <c r="AR46" s="63"/>
      <c r="AS46" s="66"/>
      <c r="AT46" s="66"/>
      <c r="AU46" s="63"/>
      <c r="AV46" s="58">
        <v>1606149</v>
      </c>
      <c r="AW46" s="58">
        <f t="shared" si="5"/>
        <v>1606149</v>
      </c>
      <c r="AX46" s="58">
        <f t="shared" si="6"/>
        <v>305168.31</v>
      </c>
      <c r="AY46" s="58">
        <f t="shared" si="7"/>
        <v>1911317.31</v>
      </c>
      <c r="AZ46" s="54">
        <f>AY46*G46</f>
        <v>238914663.75</v>
      </c>
      <c r="BA46" s="93">
        <f t="shared" si="8"/>
        <v>238914664</v>
      </c>
      <c r="BB46" s="1"/>
      <c r="BC46" s="1"/>
      <c r="BD46" s="1"/>
      <c r="BE46" s="1"/>
      <c r="BF46" s="1"/>
      <c r="BG46" s="1"/>
      <c r="BH46" s="1"/>
      <c r="BI46" s="1"/>
      <c r="BJ46" s="1"/>
      <c r="BK46" s="1">
        <f>28125000*0.2</f>
        <v>5625000</v>
      </c>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row>
    <row r="47" spans="1:189" s="7" customFormat="1" ht="21" x14ac:dyDescent="0.3">
      <c r="A47" s="75"/>
      <c r="B47" s="27" t="s">
        <v>152</v>
      </c>
      <c r="C47" s="44" t="s">
        <v>155</v>
      </c>
      <c r="D47" s="68" t="s">
        <v>160</v>
      </c>
      <c r="E47" s="45" t="s">
        <v>14</v>
      </c>
      <c r="F47" s="45"/>
      <c r="G47" s="46">
        <v>125</v>
      </c>
      <c r="H47" s="52"/>
      <c r="I47" s="52"/>
      <c r="J47" s="52"/>
      <c r="K47" s="52"/>
      <c r="L47" s="46"/>
      <c r="M47" s="46"/>
      <c r="N47" s="46"/>
      <c r="O47" s="46"/>
      <c r="P47" s="52"/>
      <c r="Q47" s="52"/>
      <c r="R47" s="52"/>
      <c r="S47" s="52"/>
      <c r="T47" s="46"/>
      <c r="U47" s="31"/>
      <c r="V47" s="31"/>
      <c r="W47" s="50"/>
      <c r="X47" s="52"/>
      <c r="Y47" s="52"/>
      <c r="Z47" s="52"/>
      <c r="AA47" s="52"/>
      <c r="AB47" s="46"/>
      <c r="AC47" s="46"/>
      <c r="AD47" s="46"/>
      <c r="AE47" s="46"/>
      <c r="AF47" s="63"/>
      <c r="AG47" s="64"/>
      <c r="AH47" s="64"/>
      <c r="AI47" s="64"/>
      <c r="AJ47" s="62">
        <v>140000</v>
      </c>
      <c r="AK47" s="65">
        <f>+AJ47*19%</f>
        <v>26600</v>
      </c>
      <c r="AL47" s="65">
        <f>+AJ47+AK47</f>
        <v>166600</v>
      </c>
      <c r="AM47" s="62">
        <f>+AL47*G47</f>
        <v>20825000</v>
      </c>
      <c r="AN47" s="62">
        <v>230000</v>
      </c>
      <c r="AO47" s="62">
        <f>+AN47*19%</f>
        <v>43700</v>
      </c>
      <c r="AP47" s="62">
        <f>+AN47+AO47</f>
        <v>273700</v>
      </c>
      <c r="AQ47" s="62">
        <f>+AP47*G47</f>
        <v>34212500</v>
      </c>
      <c r="AR47" s="63">
        <v>220000</v>
      </c>
      <c r="AS47" s="66">
        <f>+AR47*19%</f>
        <v>41800</v>
      </c>
      <c r="AT47" s="66">
        <f>+AR47+AS47</f>
        <v>261800</v>
      </c>
      <c r="AU47" s="63">
        <f>+AT47*G47</f>
        <v>32725000</v>
      </c>
      <c r="AV47" s="58">
        <f>+AVERAGE(AJ47,AN47,AR47)</f>
        <v>196666.66666666666</v>
      </c>
      <c r="AW47" s="58">
        <f t="shared" si="5"/>
        <v>196667</v>
      </c>
      <c r="AX47" s="58">
        <f t="shared" si="6"/>
        <v>37366.730000000003</v>
      </c>
      <c r="AY47" s="58">
        <f>+AVERAGE(AL47,AP47,AT47)</f>
        <v>234033.33333333334</v>
      </c>
      <c r="AZ47" s="54">
        <f>+AY47*G47</f>
        <v>29254166.666666668</v>
      </c>
      <c r="BA47" s="93">
        <f t="shared" si="8"/>
        <v>29254167</v>
      </c>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row>
    <row r="48" spans="1:189" s="7" customFormat="1" ht="21" x14ac:dyDescent="0.3">
      <c r="A48" s="75"/>
      <c r="B48" s="27" t="s">
        <v>153</v>
      </c>
      <c r="C48" s="44" t="s">
        <v>159</v>
      </c>
      <c r="D48" s="68" t="s">
        <v>161</v>
      </c>
      <c r="E48" s="45" t="s">
        <v>14</v>
      </c>
      <c r="F48" s="45"/>
      <c r="G48" s="46">
        <v>125</v>
      </c>
      <c r="H48" s="52"/>
      <c r="I48" s="52"/>
      <c r="J48" s="52"/>
      <c r="K48" s="52"/>
      <c r="L48" s="46"/>
      <c r="M48" s="46"/>
      <c r="N48" s="46"/>
      <c r="O48" s="46"/>
      <c r="P48" s="52"/>
      <c r="Q48" s="52"/>
      <c r="R48" s="52"/>
      <c r="S48" s="52"/>
      <c r="T48" s="46"/>
      <c r="U48" s="31"/>
      <c r="V48" s="31"/>
      <c r="W48" s="50"/>
      <c r="X48" s="52"/>
      <c r="Y48" s="52"/>
      <c r="Z48" s="52"/>
      <c r="AA48" s="52"/>
      <c r="AB48" s="46"/>
      <c r="AC48" s="46"/>
      <c r="AD48" s="46"/>
      <c r="AE48" s="46"/>
      <c r="AF48" s="63"/>
      <c r="AG48" s="64"/>
      <c r="AH48" s="64"/>
      <c r="AI48" s="64"/>
      <c r="AJ48" s="62"/>
      <c r="AK48" s="65"/>
      <c r="AL48" s="65"/>
      <c r="AM48" s="62"/>
      <c r="AN48" s="62"/>
      <c r="AO48" s="62"/>
      <c r="AP48" s="62"/>
      <c r="AQ48" s="62"/>
      <c r="AR48" s="63"/>
      <c r="AS48" s="66"/>
      <c r="AT48" s="66"/>
      <c r="AU48" s="63"/>
      <c r="AV48" s="58">
        <v>145390</v>
      </c>
      <c r="AW48" s="58">
        <f t="shared" si="5"/>
        <v>145390</v>
      </c>
      <c r="AX48" s="58">
        <f t="shared" si="6"/>
        <v>27624.1</v>
      </c>
      <c r="AY48" s="58">
        <f>+AV48+AX48</f>
        <v>173014.1</v>
      </c>
      <c r="AZ48" s="54">
        <f>+AY48*G48</f>
        <v>21626762.5</v>
      </c>
      <c r="BA48" s="93">
        <f t="shared" si="8"/>
        <v>21626763</v>
      </c>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row>
    <row r="49" spans="1:189" s="7" customFormat="1" ht="46.95" customHeight="1" x14ac:dyDescent="0.3">
      <c r="A49" s="75"/>
      <c r="B49" s="27" t="s">
        <v>154</v>
      </c>
      <c r="C49" s="44" t="s">
        <v>156</v>
      </c>
      <c r="D49" s="68" t="s">
        <v>162</v>
      </c>
      <c r="E49" s="45" t="s">
        <v>14</v>
      </c>
      <c r="F49" s="45"/>
      <c r="G49" s="46">
        <v>125</v>
      </c>
      <c r="H49" s="52"/>
      <c r="I49" s="52"/>
      <c r="J49" s="52"/>
      <c r="K49" s="52"/>
      <c r="L49" s="46"/>
      <c r="M49" s="46"/>
      <c r="N49" s="46"/>
      <c r="O49" s="46"/>
      <c r="P49" s="52"/>
      <c r="Q49" s="52"/>
      <c r="R49" s="52"/>
      <c r="S49" s="52"/>
      <c r="T49" s="46"/>
      <c r="U49" s="31"/>
      <c r="V49" s="31"/>
      <c r="W49" s="50"/>
      <c r="X49" s="52"/>
      <c r="Y49" s="52"/>
      <c r="Z49" s="52"/>
      <c r="AA49" s="52"/>
      <c r="AB49" s="46"/>
      <c r="AC49" s="46"/>
      <c r="AD49" s="46"/>
      <c r="AE49" s="46"/>
      <c r="AF49" s="63"/>
      <c r="AG49" s="64"/>
      <c r="AH49" s="64"/>
      <c r="AI49" s="64"/>
      <c r="AJ49" s="62"/>
      <c r="AK49" s="65"/>
      <c r="AL49" s="65"/>
      <c r="AM49" s="62"/>
      <c r="AN49" s="62"/>
      <c r="AO49" s="62"/>
      <c r="AP49" s="62"/>
      <c r="AQ49" s="62"/>
      <c r="AR49" s="63"/>
      <c r="AS49" s="66"/>
      <c r="AT49" s="66"/>
      <c r="AU49" s="63"/>
      <c r="AV49" s="58">
        <v>329800</v>
      </c>
      <c r="AW49" s="58">
        <f t="shared" si="5"/>
        <v>329800</v>
      </c>
      <c r="AX49" s="58">
        <f t="shared" si="6"/>
        <v>62662</v>
      </c>
      <c r="AY49" s="58">
        <f>+AV49+AX49</f>
        <v>392462</v>
      </c>
      <c r="AZ49" s="54">
        <f>+AY49*G49</f>
        <v>49057750</v>
      </c>
      <c r="BA49" s="93">
        <f t="shared" si="8"/>
        <v>49057750</v>
      </c>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row>
    <row r="50" spans="1:189" s="7" customFormat="1" ht="304.8" customHeight="1" x14ac:dyDescent="0.3">
      <c r="A50" s="75"/>
      <c r="B50" s="27">
        <v>42</v>
      </c>
      <c r="C50" s="44" t="s">
        <v>81</v>
      </c>
      <c r="D50" s="44" t="s">
        <v>82</v>
      </c>
      <c r="E50" s="45" t="s">
        <v>14</v>
      </c>
      <c r="F50" s="45"/>
      <c r="G50" s="46">
        <v>30</v>
      </c>
      <c r="H50" s="30">
        <v>380000</v>
      </c>
      <c r="I50" s="30">
        <f t="shared" si="9"/>
        <v>72200</v>
      </c>
      <c r="J50" s="30">
        <f t="shared" si="10"/>
        <v>452200</v>
      </c>
      <c r="K50" s="30">
        <f>J50*G50</f>
        <v>13566000</v>
      </c>
      <c r="L50" s="46">
        <v>415000</v>
      </c>
      <c r="M50" s="31">
        <f t="shared" si="0"/>
        <v>78850</v>
      </c>
      <c r="N50" s="31">
        <f t="shared" si="1"/>
        <v>493850</v>
      </c>
      <c r="O50" s="50">
        <f>N50*G50</f>
        <v>14815500</v>
      </c>
      <c r="P50" s="52">
        <v>360000</v>
      </c>
      <c r="Q50" s="30">
        <f t="shared" si="2"/>
        <v>68400</v>
      </c>
      <c r="R50" s="30">
        <f t="shared" si="3"/>
        <v>428400</v>
      </c>
      <c r="S50" s="53">
        <f>R50*G50</f>
        <v>12852000</v>
      </c>
      <c r="T50" s="46"/>
      <c r="U50" s="31"/>
      <c r="V50" s="31"/>
      <c r="W50" s="50"/>
      <c r="X50" s="52"/>
      <c r="Y50" s="52"/>
      <c r="Z50" s="52"/>
      <c r="AA50" s="52"/>
      <c r="AB50" s="46"/>
      <c r="AC50" s="46"/>
      <c r="AD50" s="46"/>
      <c r="AE50" s="46"/>
      <c r="AF50" s="61"/>
      <c r="AG50" s="61"/>
      <c r="AH50" s="61"/>
      <c r="AI50" s="61"/>
      <c r="AJ50" s="62"/>
      <c r="AK50" s="62"/>
      <c r="AL50" s="62"/>
      <c r="AM50" s="62"/>
      <c r="AN50" s="62"/>
      <c r="AO50" s="62"/>
      <c r="AP50" s="62"/>
      <c r="AQ50" s="62"/>
      <c r="AR50" s="63"/>
      <c r="AS50" s="63"/>
      <c r="AT50" s="63"/>
      <c r="AU50" s="63"/>
      <c r="AV50" s="58">
        <f t="shared" si="4"/>
        <v>385000</v>
      </c>
      <c r="AW50" s="58">
        <f t="shared" si="5"/>
        <v>385000</v>
      </c>
      <c r="AX50" s="58">
        <f t="shared" si="6"/>
        <v>73150</v>
      </c>
      <c r="AY50" s="58">
        <f t="shared" si="7"/>
        <v>458150</v>
      </c>
      <c r="AZ50" s="58">
        <f>AY50*G50</f>
        <v>13744500</v>
      </c>
      <c r="BA50" s="93">
        <f t="shared" si="8"/>
        <v>13744500</v>
      </c>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row>
    <row r="51" spans="1:189" s="7" customFormat="1" ht="226.8" customHeight="1" x14ac:dyDescent="0.3">
      <c r="A51" s="75"/>
      <c r="B51" s="27">
        <v>43</v>
      </c>
      <c r="C51" s="44" t="s">
        <v>83</v>
      </c>
      <c r="D51" s="44" t="s">
        <v>84</v>
      </c>
      <c r="E51" s="45" t="s">
        <v>14</v>
      </c>
      <c r="F51" s="45"/>
      <c r="G51" s="46">
        <v>30</v>
      </c>
      <c r="H51" s="30">
        <v>395000</v>
      </c>
      <c r="I51" s="30">
        <f t="shared" si="9"/>
        <v>75050</v>
      </c>
      <c r="J51" s="30">
        <f t="shared" si="10"/>
        <v>470050</v>
      </c>
      <c r="K51" s="30">
        <f>J51*G51</f>
        <v>14101500</v>
      </c>
      <c r="L51" s="46">
        <v>425000</v>
      </c>
      <c r="M51" s="31">
        <f t="shared" si="0"/>
        <v>80750</v>
      </c>
      <c r="N51" s="31">
        <f t="shared" si="1"/>
        <v>505750</v>
      </c>
      <c r="O51" s="50">
        <f>N51*G51</f>
        <v>15172500</v>
      </c>
      <c r="P51" s="52">
        <v>450000</v>
      </c>
      <c r="Q51" s="30">
        <f t="shared" si="2"/>
        <v>85500</v>
      </c>
      <c r="R51" s="30">
        <f t="shared" si="3"/>
        <v>535500</v>
      </c>
      <c r="S51" s="53">
        <f>R51*G51</f>
        <v>16065000</v>
      </c>
      <c r="T51" s="46"/>
      <c r="U51" s="31"/>
      <c r="V51" s="31"/>
      <c r="W51" s="50"/>
      <c r="X51" s="52"/>
      <c r="Y51" s="52"/>
      <c r="Z51" s="52"/>
      <c r="AA51" s="52"/>
      <c r="AB51" s="46"/>
      <c r="AC51" s="46"/>
      <c r="AD51" s="46"/>
      <c r="AE51" s="46"/>
      <c r="AF51" s="61"/>
      <c r="AG51" s="61"/>
      <c r="AH51" s="61"/>
      <c r="AI51" s="61"/>
      <c r="AJ51" s="62"/>
      <c r="AK51" s="62"/>
      <c r="AL51" s="62"/>
      <c r="AM51" s="62"/>
      <c r="AN51" s="62"/>
      <c r="AO51" s="62"/>
      <c r="AP51" s="62"/>
      <c r="AQ51" s="62"/>
      <c r="AR51" s="63"/>
      <c r="AS51" s="63"/>
      <c r="AT51" s="63"/>
      <c r="AU51" s="63"/>
      <c r="AV51" s="58">
        <f t="shared" si="4"/>
        <v>423333.33333333331</v>
      </c>
      <c r="AW51" s="58">
        <f t="shared" si="5"/>
        <v>423333</v>
      </c>
      <c r="AX51" s="58">
        <f t="shared" si="6"/>
        <v>80433.27</v>
      </c>
      <c r="AY51" s="58">
        <f t="shared" si="7"/>
        <v>503766.60333333333</v>
      </c>
      <c r="AZ51" s="58">
        <f>AY51*G51</f>
        <v>15112998.1</v>
      </c>
      <c r="BA51" s="93">
        <f t="shared" si="8"/>
        <v>15112998</v>
      </c>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row>
    <row r="52" spans="1:189" s="7" customFormat="1" ht="116.55" customHeight="1" x14ac:dyDescent="0.3">
      <c r="A52" s="75"/>
      <c r="B52" s="27">
        <v>44</v>
      </c>
      <c r="C52" s="44" t="s">
        <v>85</v>
      </c>
      <c r="D52" s="44" t="s">
        <v>86</v>
      </c>
      <c r="E52" s="45" t="s">
        <v>14</v>
      </c>
      <c r="F52" s="45"/>
      <c r="G52" s="46">
        <v>40</v>
      </c>
      <c r="H52" s="30">
        <v>486000</v>
      </c>
      <c r="I52" s="30">
        <f t="shared" si="9"/>
        <v>92340</v>
      </c>
      <c r="J52" s="30">
        <f t="shared" si="10"/>
        <v>578340</v>
      </c>
      <c r="K52" s="30">
        <f>J52*G52</f>
        <v>23133600</v>
      </c>
      <c r="L52" s="46">
        <v>420000</v>
      </c>
      <c r="M52" s="31">
        <f t="shared" si="0"/>
        <v>79800</v>
      </c>
      <c r="N52" s="31">
        <f t="shared" si="1"/>
        <v>499800</v>
      </c>
      <c r="O52" s="50">
        <f>N52*G52</f>
        <v>19992000</v>
      </c>
      <c r="P52" s="52">
        <v>480000</v>
      </c>
      <c r="Q52" s="30">
        <f t="shared" si="2"/>
        <v>91200</v>
      </c>
      <c r="R52" s="30">
        <f t="shared" si="3"/>
        <v>571200</v>
      </c>
      <c r="S52" s="53">
        <f>R52*G52</f>
        <v>22848000</v>
      </c>
      <c r="T52" s="46"/>
      <c r="U52" s="31"/>
      <c r="V52" s="31"/>
      <c r="W52" s="50"/>
      <c r="X52" s="52"/>
      <c r="Y52" s="52"/>
      <c r="Z52" s="52"/>
      <c r="AA52" s="52"/>
      <c r="AB52" s="46"/>
      <c r="AC52" s="46"/>
      <c r="AD52" s="46"/>
      <c r="AE52" s="46"/>
      <c r="AF52" s="61"/>
      <c r="AG52" s="61"/>
      <c r="AH52" s="61"/>
      <c r="AI52" s="61"/>
      <c r="AJ52" s="62"/>
      <c r="AK52" s="62"/>
      <c r="AL52" s="62"/>
      <c r="AM52" s="62"/>
      <c r="AN52" s="62"/>
      <c r="AO52" s="62"/>
      <c r="AP52" s="62"/>
      <c r="AQ52" s="62"/>
      <c r="AR52" s="63"/>
      <c r="AS52" s="63"/>
      <c r="AT52" s="63"/>
      <c r="AU52" s="63"/>
      <c r="AV52" s="58">
        <f t="shared" si="4"/>
        <v>462000</v>
      </c>
      <c r="AW52" s="58">
        <f t="shared" si="5"/>
        <v>462000</v>
      </c>
      <c r="AX52" s="58">
        <f t="shared" si="6"/>
        <v>87780</v>
      </c>
      <c r="AY52" s="58">
        <f t="shared" si="7"/>
        <v>549780</v>
      </c>
      <c r="AZ52" s="58">
        <f>AY52*G52</f>
        <v>21991200</v>
      </c>
      <c r="BA52" s="93">
        <f t="shared" si="8"/>
        <v>21991200</v>
      </c>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row>
    <row r="53" spans="1:189" s="7" customFormat="1" ht="116.55" customHeight="1" x14ac:dyDescent="0.3">
      <c r="A53" s="75"/>
      <c r="B53" s="27">
        <v>45</v>
      </c>
      <c r="C53" s="44" t="s">
        <v>87</v>
      </c>
      <c r="D53" s="44" t="s">
        <v>88</v>
      </c>
      <c r="E53" s="45" t="s">
        <v>14</v>
      </c>
      <c r="F53" s="45"/>
      <c r="G53" s="46">
        <v>30</v>
      </c>
      <c r="H53" s="30">
        <v>495000</v>
      </c>
      <c r="I53" s="30">
        <f t="shared" si="9"/>
        <v>94050</v>
      </c>
      <c r="J53" s="30">
        <f t="shared" si="10"/>
        <v>589050</v>
      </c>
      <c r="K53" s="30">
        <f>J53*G53</f>
        <v>17671500</v>
      </c>
      <c r="L53" s="46">
        <v>450000</v>
      </c>
      <c r="M53" s="31">
        <f t="shared" si="0"/>
        <v>85500</v>
      </c>
      <c r="N53" s="31">
        <f t="shared" si="1"/>
        <v>535500</v>
      </c>
      <c r="O53" s="50">
        <f>N53*G53</f>
        <v>16065000</v>
      </c>
      <c r="P53" s="52">
        <v>420000</v>
      </c>
      <c r="Q53" s="30">
        <f t="shared" si="2"/>
        <v>79800</v>
      </c>
      <c r="R53" s="30">
        <f t="shared" si="3"/>
        <v>499800</v>
      </c>
      <c r="S53" s="53">
        <f>R53*G53</f>
        <v>14994000</v>
      </c>
      <c r="T53" s="46"/>
      <c r="U53" s="31"/>
      <c r="V53" s="31"/>
      <c r="W53" s="50"/>
      <c r="X53" s="52"/>
      <c r="Y53" s="52"/>
      <c r="Z53" s="52"/>
      <c r="AA53" s="52"/>
      <c r="AB53" s="46"/>
      <c r="AC53" s="46"/>
      <c r="AD53" s="46"/>
      <c r="AE53" s="46"/>
      <c r="AF53" s="61"/>
      <c r="AG53" s="61"/>
      <c r="AH53" s="61"/>
      <c r="AI53" s="61"/>
      <c r="AJ53" s="62"/>
      <c r="AK53" s="62"/>
      <c r="AL53" s="62"/>
      <c r="AM53" s="62"/>
      <c r="AN53" s="62"/>
      <c r="AO53" s="62"/>
      <c r="AP53" s="62"/>
      <c r="AQ53" s="62"/>
      <c r="AR53" s="63"/>
      <c r="AS53" s="63"/>
      <c r="AT53" s="63"/>
      <c r="AU53" s="63"/>
      <c r="AV53" s="58">
        <f t="shared" si="4"/>
        <v>455000</v>
      </c>
      <c r="AW53" s="58">
        <f t="shared" si="5"/>
        <v>455000</v>
      </c>
      <c r="AX53" s="58">
        <f t="shared" si="6"/>
        <v>86450</v>
      </c>
      <c r="AY53" s="58">
        <f t="shared" si="7"/>
        <v>541450</v>
      </c>
      <c r="AZ53" s="58">
        <f>AY53*G53</f>
        <v>16243500</v>
      </c>
      <c r="BA53" s="93">
        <f t="shared" si="8"/>
        <v>16243500</v>
      </c>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row>
    <row r="54" spans="1:189" s="7" customFormat="1" ht="116.55" customHeight="1" x14ac:dyDescent="0.3">
      <c r="A54" s="75"/>
      <c r="B54" s="27">
        <v>46</v>
      </c>
      <c r="C54" s="44" t="s">
        <v>9</v>
      </c>
      <c r="D54" s="44" t="s">
        <v>131</v>
      </c>
      <c r="E54" s="45" t="s">
        <v>14</v>
      </c>
      <c r="F54" s="45">
        <v>5</v>
      </c>
      <c r="G54" s="46">
        <v>1</v>
      </c>
      <c r="H54" s="30">
        <v>150000</v>
      </c>
      <c r="I54" s="30">
        <f t="shared" si="9"/>
        <v>28500</v>
      </c>
      <c r="J54" s="30">
        <f t="shared" si="10"/>
        <v>178500</v>
      </c>
      <c r="K54" s="30">
        <f>J54*G54*F54</f>
        <v>892500</v>
      </c>
      <c r="L54" s="46">
        <v>450000</v>
      </c>
      <c r="M54" s="31">
        <f t="shared" si="0"/>
        <v>85500</v>
      </c>
      <c r="N54" s="31">
        <f t="shared" si="1"/>
        <v>535500</v>
      </c>
      <c r="O54" s="50">
        <f>N54*G54*F54</f>
        <v>2677500</v>
      </c>
      <c r="P54" s="52">
        <v>280000</v>
      </c>
      <c r="Q54" s="30">
        <f t="shared" si="2"/>
        <v>53200</v>
      </c>
      <c r="R54" s="30">
        <f t="shared" si="3"/>
        <v>333200</v>
      </c>
      <c r="S54" s="53">
        <f>R54*G54*F54</f>
        <v>1666000</v>
      </c>
      <c r="T54" s="46"/>
      <c r="U54" s="31"/>
      <c r="V54" s="31"/>
      <c r="W54" s="50"/>
      <c r="X54" s="52"/>
      <c r="Y54" s="52"/>
      <c r="Z54" s="52"/>
      <c r="AA54" s="52"/>
      <c r="AB54" s="46"/>
      <c r="AC54" s="46"/>
      <c r="AD54" s="46"/>
      <c r="AE54" s="46"/>
      <c r="AF54" s="61"/>
      <c r="AG54" s="61"/>
      <c r="AH54" s="61"/>
      <c r="AI54" s="61"/>
      <c r="AJ54" s="62"/>
      <c r="AK54" s="62"/>
      <c r="AL54" s="62"/>
      <c r="AM54" s="62"/>
      <c r="AN54" s="62"/>
      <c r="AO54" s="62"/>
      <c r="AP54" s="62"/>
      <c r="AQ54" s="62"/>
      <c r="AR54" s="63"/>
      <c r="AS54" s="63"/>
      <c r="AT54" s="63"/>
      <c r="AU54" s="63"/>
      <c r="AV54" s="58">
        <f t="shared" si="4"/>
        <v>293333.33333333331</v>
      </c>
      <c r="AW54" s="58">
        <f t="shared" si="5"/>
        <v>293333</v>
      </c>
      <c r="AX54" s="58">
        <f t="shared" si="6"/>
        <v>55733.270000000004</v>
      </c>
      <c r="AY54" s="58">
        <f t="shared" si="7"/>
        <v>349066.60333333333</v>
      </c>
      <c r="AZ54" s="58">
        <f>AY54*G54*F54</f>
        <v>1745333.0166666666</v>
      </c>
      <c r="BA54" s="93">
        <f t="shared" si="8"/>
        <v>1745333</v>
      </c>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row>
    <row r="55" spans="1:189" s="7" customFormat="1" ht="116.55" customHeight="1" x14ac:dyDescent="0.3">
      <c r="A55" s="75"/>
      <c r="B55" s="27">
        <v>47</v>
      </c>
      <c r="C55" s="44" t="s">
        <v>151</v>
      </c>
      <c r="D55" s="44" t="s">
        <v>143</v>
      </c>
      <c r="E55" s="45" t="s">
        <v>14</v>
      </c>
      <c r="F55" s="45"/>
      <c r="G55" s="46">
        <v>125</v>
      </c>
      <c r="H55" s="30"/>
      <c r="I55" s="30"/>
      <c r="J55" s="30"/>
      <c r="K55" s="30"/>
      <c r="L55" s="46"/>
      <c r="M55" s="31"/>
      <c r="N55" s="31"/>
      <c r="O55" s="50"/>
      <c r="P55" s="52"/>
      <c r="Q55" s="30"/>
      <c r="R55" s="30"/>
      <c r="S55" s="53"/>
      <c r="T55" s="46"/>
      <c r="U55" s="31"/>
      <c r="V55" s="31"/>
      <c r="W55" s="50"/>
      <c r="X55" s="52"/>
      <c r="Y55" s="52"/>
      <c r="Z55" s="52"/>
      <c r="AA55" s="52"/>
      <c r="AB55" s="46"/>
      <c r="AC55" s="46"/>
      <c r="AD55" s="46"/>
      <c r="AE55" s="46"/>
      <c r="AF55" s="61"/>
      <c r="AG55" s="61"/>
      <c r="AH55" s="61"/>
      <c r="AI55" s="61"/>
      <c r="AJ55" s="62"/>
      <c r="AK55" s="62"/>
      <c r="AL55" s="62"/>
      <c r="AM55" s="62"/>
      <c r="AN55" s="62"/>
      <c r="AO55" s="62"/>
      <c r="AP55" s="62"/>
      <c r="AQ55" s="62"/>
      <c r="AR55" s="63"/>
      <c r="AS55" s="63"/>
      <c r="AT55" s="63"/>
      <c r="AU55" s="63"/>
      <c r="AV55" s="58">
        <f>AY55/1.19</f>
        <v>3781512.6050420171</v>
      </c>
      <c r="AW55" s="58">
        <f t="shared" si="5"/>
        <v>3781513</v>
      </c>
      <c r="AX55" s="58">
        <f t="shared" si="6"/>
        <v>718487.47</v>
      </c>
      <c r="AY55" s="58">
        <v>4500000</v>
      </c>
      <c r="AZ55" s="58">
        <f>AY55*G55</f>
        <v>562500000</v>
      </c>
      <c r="BA55" s="93">
        <f t="shared" si="8"/>
        <v>562500000</v>
      </c>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row>
    <row r="56" spans="1:189" s="7" customFormat="1" ht="116.55" customHeight="1" x14ac:dyDescent="0.3">
      <c r="A56" s="75"/>
      <c r="B56" s="27">
        <v>48</v>
      </c>
      <c r="C56" s="44" t="s">
        <v>132</v>
      </c>
      <c r="D56" s="44" t="s">
        <v>133</v>
      </c>
      <c r="E56" s="45" t="s">
        <v>14</v>
      </c>
      <c r="F56" s="45">
        <v>5</v>
      </c>
      <c r="G56" s="46">
        <v>2</v>
      </c>
      <c r="H56" s="30">
        <v>350000</v>
      </c>
      <c r="I56" s="30">
        <f t="shared" si="9"/>
        <v>66500</v>
      </c>
      <c r="J56" s="30">
        <f t="shared" si="10"/>
        <v>416500</v>
      </c>
      <c r="K56" s="30">
        <f>J56*G56*F56</f>
        <v>4165000</v>
      </c>
      <c r="L56" s="46">
        <v>520000</v>
      </c>
      <c r="M56" s="31">
        <f t="shared" si="0"/>
        <v>98800</v>
      </c>
      <c r="N56" s="31">
        <f t="shared" si="1"/>
        <v>618800</v>
      </c>
      <c r="O56" s="50">
        <f>N56*G56*F56</f>
        <v>6188000</v>
      </c>
      <c r="P56" s="52">
        <v>380000</v>
      </c>
      <c r="Q56" s="30">
        <f t="shared" si="2"/>
        <v>72200</v>
      </c>
      <c r="R56" s="30">
        <f t="shared" ref="R56:R72" si="19">Q56+P56</f>
        <v>452200</v>
      </c>
      <c r="S56" s="53">
        <f>R56*G56*F56</f>
        <v>4522000</v>
      </c>
      <c r="T56" s="46"/>
      <c r="U56" s="31"/>
      <c r="V56" s="31"/>
      <c r="W56" s="50"/>
      <c r="X56" s="52"/>
      <c r="Y56" s="52"/>
      <c r="Z56" s="52"/>
      <c r="AA56" s="52"/>
      <c r="AB56" s="46"/>
      <c r="AC56" s="46"/>
      <c r="AD56" s="46"/>
      <c r="AE56" s="46"/>
      <c r="AF56" s="61"/>
      <c r="AG56" s="61"/>
      <c r="AH56" s="61"/>
      <c r="AI56" s="61"/>
      <c r="AJ56" s="62"/>
      <c r="AK56" s="62"/>
      <c r="AL56" s="62"/>
      <c r="AM56" s="62"/>
      <c r="AN56" s="62"/>
      <c r="AO56" s="62"/>
      <c r="AP56" s="62"/>
      <c r="AQ56" s="62"/>
      <c r="AR56" s="63"/>
      <c r="AS56" s="63"/>
      <c r="AT56" s="63"/>
      <c r="AU56" s="63"/>
      <c r="AV56" s="58">
        <f t="shared" si="4"/>
        <v>416666.66666666669</v>
      </c>
      <c r="AW56" s="58">
        <f t="shared" si="5"/>
        <v>416667</v>
      </c>
      <c r="AX56" s="58">
        <f t="shared" si="6"/>
        <v>79166.73</v>
      </c>
      <c r="AY56" s="58">
        <f t="shared" si="7"/>
        <v>495833.39666666667</v>
      </c>
      <c r="AZ56" s="58">
        <f>AY56*G56*F56</f>
        <v>4958333.9666666668</v>
      </c>
      <c r="BA56" s="93">
        <f t="shared" si="8"/>
        <v>4958334</v>
      </c>
      <c r="BB56" s="16"/>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row>
    <row r="57" spans="1:189" s="7" customFormat="1" ht="116.55" customHeight="1" x14ac:dyDescent="0.3">
      <c r="A57" s="75"/>
      <c r="B57" s="27">
        <v>49</v>
      </c>
      <c r="C57" s="44" t="s">
        <v>75</v>
      </c>
      <c r="D57" s="44" t="s">
        <v>89</v>
      </c>
      <c r="E57" s="45" t="s">
        <v>22</v>
      </c>
      <c r="F57" s="45">
        <v>1</v>
      </c>
      <c r="G57" s="46">
        <v>1</v>
      </c>
      <c r="H57" s="30">
        <v>740000</v>
      </c>
      <c r="I57" s="30">
        <f t="shared" si="9"/>
        <v>140600</v>
      </c>
      <c r="J57" s="30">
        <f t="shared" si="10"/>
        <v>880600</v>
      </c>
      <c r="K57" s="30">
        <f t="shared" ref="K57:K63" si="20">J57*G57</f>
        <v>880600</v>
      </c>
      <c r="L57" s="46">
        <v>350000</v>
      </c>
      <c r="M57" s="31">
        <f t="shared" si="0"/>
        <v>66500</v>
      </c>
      <c r="N57" s="31">
        <f t="shared" si="1"/>
        <v>416500</v>
      </c>
      <c r="O57" s="50">
        <f>N57*G57*F57</f>
        <v>416500</v>
      </c>
      <c r="P57" s="52">
        <v>280000</v>
      </c>
      <c r="Q57" s="30">
        <f t="shared" si="2"/>
        <v>53200</v>
      </c>
      <c r="R57" s="30">
        <f t="shared" si="19"/>
        <v>333200</v>
      </c>
      <c r="S57" s="53">
        <f>R57*G57*F57</f>
        <v>333200</v>
      </c>
      <c r="T57" s="46"/>
      <c r="U57" s="31"/>
      <c r="V57" s="31"/>
      <c r="W57" s="50"/>
      <c r="X57" s="52"/>
      <c r="Y57" s="52"/>
      <c r="Z57" s="52"/>
      <c r="AA57" s="52"/>
      <c r="AB57" s="46"/>
      <c r="AC57" s="46"/>
      <c r="AD57" s="46"/>
      <c r="AE57" s="46"/>
      <c r="AF57" s="61"/>
      <c r="AG57" s="61"/>
      <c r="AH57" s="61"/>
      <c r="AI57" s="61"/>
      <c r="AJ57" s="62"/>
      <c r="AK57" s="62"/>
      <c r="AL57" s="62"/>
      <c r="AM57" s="62"/>
      <c r="AN57" s="62"/>
      <c r="AO57" s="62"/>
      <c r="AP57" s="62"/>
      <c r="AQ57" s="62"/>
      <c r="AR57" s="63"/>
      <c r="AS57" s="63"/>
      <c r="AT57" s="63"/>
      <c r="AU57" s="63"/>
      <c r="AV57" s="58">
        <f t="shared" si="4"/>
        <v>456666.66666666669</v>
      </c>
      <c r="AW57" s="58">
        <f t="shared" si="5"/>
        <v>456667</v>
      </c>
      <c r="AX57" s="58">
        <f t="shared" si="6"/>
        <v>86766.73</v>
      </c>
      <c r="AY57" s="58">
        <f t="shared" si="7"/>
        <v>543433.39666666673</v>
      </c>
      <c r="AZ57" s="58">
        <f>AY57*G57*F57</f>
        <v>543433.39666666673</v>
      </c>
      <c r="BA57" s="93">
        <f t="shared" si="8"/>
        <v>543433</v>
      </c>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row>
    <row r="58" spans="1:189" s="7" customFormat="1" ht="116.55" customHeight="1" x14ac:dyDescent="0.3">
      <c r="A58" s="75"/>
      <c r="B58" s="27">
        <v>50</v>
      </c>
      <c r="C58" s="44" t="s">
        <v>36</v>
      </c>
      <c r="D58" s="44" t="s">
        <v>37</v>
      </c>
      <c r="E58" s="45" t="s">
        <v>14</v>
      </c>
      <c r="F58" s="45"/>
      <c r="G58" s="46">
        <v>220</v>
      </c>
      <c r="H58" s="30">
        <v>26000</v>
      </c>
      <c r="I58" s="30">
        <f t="shared" si="9"/>
        <v>4940</v>
      </c>
      <c r="J58" s="30">
        <f t="shared" si="10"/>
        <v>30940</v>
      </c>
      <c r="K58" s="30">
        <f t="shared" si="20"/>
        <v>6806800</v>
      </c>
      <c r="L58" s="46">
        <v>24000</v>
      </c>
      <c r="M58" s="31">
        <f t="shared" si="0"/>
        <v>4560</v>
      </c>
      <c r="N58" s="31">
        <f t="shared" si="1"/>
        <v>28560</v>
      </c>
      <c r="O58" s="50">
        <f>N58*G58</f>
        <v>6283200</v>
      </c>
      <c r="P58" s="52">
        <v>24000</v>
      </c>
      <c r="Q58" s="30">
        <f t="shared" si="2"/>
        <v>4560</v>
      </c>
      <c r="R58" s="30">
        <f t="shared" si="19"/>
        <v>28560</v>
      </c>
      <c r="S58" s="53">
        <f>R58*G58</f>
        <v>6283200</v>
      </c>
      <c r="T58" s="46"/>
      <c r="U58" s="31"/>
      <c r="V58" s="31"/>
      <c r="W58" s="50"/>
      <c r="X58" s="52"/>
      <c r="Y58" s="52"/>
      <c r="Z58" s="52"/>
      <c r="AA58" s="52"/>
      <c r="AB58" s="46"/>
      <c r="AC58" s="46"/>
      <c r="AD58" s="46"/>
      <c r="AE58" s="46"/>
      <c r="AF58" s="61"/>
      <c r="AG58" s="61"/>
      <c r="AH58" s="61"/>
      <c r="AI58" s="61"/>
      <c r="AJ58" s="62"/>
      <c r="AK58" s="62"/>
      <c r="AL58" s="62"/>
      <c r="AM58" s="62"/>
      <c r="AN58" s="62"/>
      <c r="AO58" s="62"/>
      <c r="AP58" s="62"/>
      <c r="AQ58" s="62"/>
      <c r="AR58" s="63"/>
      <c r="AS58" s="63"/>
      <c r="AT58" s="63"/>
      <c r="AU58" s="63"/>
      <c r="AV58" s="58">
        <f t="shared" si="4"/>
        <v>24666.666666666668</v>
      </c>
      <c r="AW58" s="58">
        <f t="shared" si="5"/>
        <v>24667</v>
      </c>
      <c r="AX58" s="58">
        <f t="shared" si="6"/>
        <v>4686.7300000000005</v>
      </c>
      <c r="AY58" s="58">
        <f t="shared" si="7"/>
        <v>29353.396666666667</v>
      </c>
      <c r="AZ58" s="58">
        <f>AY58*G58</f>
        <v>6457747.2666666666</v>
      </c>
      <c r="BA58" s="93">
        <f t="shared" si="8"/>
        <v>6457747</v>
      </c>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row>
    <row r="59" spans="1:189" s="7" customFormat="1" ht="116.55" customHeight="1" x14ac:dyDescent="0.3">
      <c r="A59" s="75"/>
      <c r="B59" s="27">
        <v>51</v>
      </c>
      <c r="C59" s="44" t="s">
        <v>90</v>
      </c>
      <c r="D59" s="44" t="s">
        <v>91</v>
      </c>
      <c r="E59" s="45" t="s">
        <v>14</v>
      </c>
      <c r="F59" s="45"/>
      <c r="G59" s="46">
        <v>1</v>
      </c>
      <c r="H59" s="30">
        <v>2100000</v>
      </c>
      <c r="I59" s="30">
        <f t="shared" si="9"/>
        <v>399000</v>
      </c>
      <c r="J59" s="30">
        <f t="shared" si="10"/>
        <v>2499000</v>
      </c>
      <c r="K59" s="30">
        <f t="shared" si="20"/>
        <v>2499000</v>
      </c>
      <c r="L59" s="46">
        <v>2500000</v>
      </c>
      <c r="M59" s="31">
        <f t="shared" si="0"/>
        <v>475000</v>
      </c>
      <c r="N59" s="31">
        <f t="shared" si="1"/>
        <v>2975000</v>
      </c>
      <c r="O59" s="50">
        <f>N59*G59</f>
        <v>2975000</v>
      </c>
      <c r="P59" s="52">
        <v>2900000</v>
      </c>
      <c r="Q59" s="30">
        <f t="shared" si="2"/>
        <v>551000</v>
      </c>
      <c r="R59" s="30">
        <f t="shared" si="19"/>
        <v>3451000</v>
      </c>
      <c r="S59" s="53">
        <f>R59*G59</f>
        <v>3451000</v>
      </c>
      <c r="T59" s="46"/>
      <c r="U59" s="31"/>
      <c r="V59" s="31"/>
      <c r="W59" s="50"/>
      <c r="X59" s="52"/>
      <c r="Y59" s="52"/>
      <c r="Z59" s="52"/>
      <c r="AA59" s="52"/>
      <c r="AB59" s="46"/>
      <c r="AC59" s="46"/>
      <c r="AD59" s="46"/>
      <c r="AE59" s="46"/>
      <c r="AF59" s="61"/>
      <c r="AG59" s="61"/>
      <c r="AH59" s="61"/>
      <c r="AI59" s="61"/>
      <c r="AJ59" s="62"/>
      <c r="AK59" s="62"/>
      <c r="AL59" s="62"/>
      <c r="AM59" s="62"/>
      <c r="AN59" s="62"/>
      <c r="AO59" s="62"/>
      <c r="AP59" s="62"/>
      <c r="AQ59" s="62"/>
      <c r="AR59" s="63"/>
      <c r="AS59" s="63"/>
      <c r="AT59" s="63"/>
      <c r="AU59" s="63"/>
      <c r="AV59" s="58">
        <f t="shared" si="4"/>
        <v>2500000</v>
      </c>
      <c r="AW59" s="58">
        <f t="shared" si="5"/>
        <v>2500000</v>
      </c>
      <c r="AX59" s="58">
        <f t="shared" si="6"/>
        <v>475000</v>
      </c>
      <c r="AY59" s="58">
        <f t="shared" si="7"/>
        <v>2975000</v>
      </c>
      <c r="AZ59" s="58">
        <f>AY59*G59</f>
        <v>2975000</v>
      </c>
      <c r="BA59" s="93">
        <f t="shared" si="8"/>
        <v>2975000</v>
      </c>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row>
    <row r="60" spans="1:189" s="8" customFormat="1" ht="116.55" customHeight="1" x14ac:dyDescent="0.3">
      <c r="A60" s="76" t="s">
        <v>138</v>
      </c>
      <c r="B60" s="27">
        <v>52</v>
      </c>
      <c r="C60" s="47" t="s">
        <v>92</v>
      </c>
      <c r="D60" s="47" t="s">
        <v>93</v>
      </c>
      <c r="E60" s="48" t="s">
        <v>94</v>
      </c>
      <c r="F60" s="48">
        <v>10</v>
      </c>
      <c r="G60" s="49">
        <v>2</v>
      </c>
      <c r="H60" s="30">
        <v>335000</v>
      </c>
      <c r="I60" s="30">
        <f t="shared" si="9"/>
        <v>63650</v>
      </c>
      <c r="J60" s="30">
        <f t="shared" si="10"/>
        <v>398650</v>
      </c>
      <c r="K60" s="30">
        <f>J60*F60*G60</f>
        <v>7973000</v>
      </c>
      <c r="L60" s="46">
        <v>400000</v>
      </c>
      <c r="M60" s="31">
        <f t="shared" si="0"/>
        <v>76000</v>
      </c>
      <c r="N60" s="31">
        <f t="shared" si="1"/>
        <v>476000</v>
      </c>
      <c r="O60" s="50">
        <f>N60*G60*F60</f>
        <v>9520000</v>
      </c>
      <c r="P60" s="52">
        <v>380000</v>
      </c>
      <c r="Q60" s="30">
        <f t="shared" si="2"/>
        <v>72200</v>
      </c>
      <c r="R60" s="30">
        <f t="shared" si="19"/>
        <v>452200</v>
      </c>
      <c r="S60" s="53">
        <f>R60*G60*F60</f>
        <v>9044000</v>
      </c>
      <c r="T60" s="46"/>
      <c r="U60" s="31"/>
      <c r="V60" s="31"/>
      <c r="W60" s="50"/>
      <c r="X60" s="52"/>
      <c r="Y60" s="52"/>
      <c r="Z60" s="52"/>
      <c r="AA60" s="52"/>
      <c r="AB60" s="46"/>
      <c r="AC60" s="46"/>
      <c r="AD60" s="46"/>
      <c r="AE60" s="46"/>
      <c r="AF60" s="61"/>
      <c r="AG60" s="61"/>
      <c r="AH60" s="61"/>
      <c r="AI60" s="61"/>
      <c r="AJ60" s="62"/>
      <c r="AK60" s="62"/>
      <c r="AL60" s="62"/>
      <c r="AM60" s="62"/>
      <c r="AN60" s="62"/>
      <c r="AO60" s="62"/>
      <c r="AP60" s="62"/>
      <c r="AQ60" s="62"/>
      <c r="AR60" s="63"/>
      <c r="AS60" s="63"/>
      <c r="AT60" s="63"/>
      <c r="AU60" s="63"/>
      <c r="AV60" s="58">
        <f t="shared" si="4"/>
        <v>371666.66666666669</v>
      </c>
      <c r="AW60" s="58">
        <f t="shared" si="5"/>
        <v>371667</v>
      </c>
      <c r="AX60" s="58">
        <f t="shared" si="6"/>
        <v>70616.73</v>
      </c>
      <c r="AY60" s="58">
        <f t="shared" si="7"/>
        <v>442283.39666666667</v>
      </c>
      <c r="AZ60" s="58">
        <f>AY60*G60*F60</f>
        <v>8845667.9333333336</v>
      </c>
      <c r="BA60" s="93">
        <f t="shared" si="8"/>
        <v>8845668</v>
      </c>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row>
    <row r="61" spans="1:189" s="8" customFormat="1" ht="116.55" customHeight="1" x14ac:dyDescent="0.3">
      <c r="A61" s="76"/>
      <c r="B61" s="27">
        <v>53</v>
      </c>
      <c r="C61" s="47" t="s">
        <v>95</v>
      </c>
      <c r="D61" s="47" t="s">
        <v>96</v>
      </c>
      <c r="E61" s="48" t="s">
        <v>14</v>
      </c>
      <c r="F61" s="48"/>
      <c r="G61" s="49">
        <v>50</v>
      </c>
      <c r="H61" s="30">
        <v>385000</v>
      </c>
      <c r="I61" s="30">
        <f t="shared" si="9"/>
        <v>73150</v>
      </c>
      <c r="J61" s="30">
        <f t="shared" si="10"/>
        <v>458150</v>
      </c>
      <c r="K61" s="30">
        <f t="shared" si="20"/>
        <v>22907500</v>
      </c>
      <c r="L61" s="46">
        <v>460000</v>
      </c>
      <c r="M61" s="31">
        <f t="shared" si="0"/>
        <v>87400</v>
      </c>
      <c r="N61" s="31">
        <f t="shared" si="1"/>
        <v>547400</v>
      </c>
      <c r="O61" s="50">
        <f>N61*G61</f>
        <v>27370000</v>
      </c>
      <c r="P61" s="52">
        <v>420000</v>
      </c>
      <c r="Q61" s="30">
        <f t="shared" si="2"/>
        <v>79800</v>
      </c>
      <c r="R61" s="30">
        <f t="shared" si="19"/>
        <v>499800</v>
      </c>
      <c r="S61" s="53">
        <f>R61*G61</f>
        <v>24990000</v>
      </c>
      <c r="T61" s="46"/>
      <c r="U61" s="31"/>
      <c r="V61" s="31"/>
      <c r="W61" s="50"/>
      <c r="X61" s="52"/>
      <c r="Y61" s="52"/>
      <c r="Z61" s="52"/>
      <c r="AA61" s="52"/>
      <c r="AB61" s="46"/>
      <c r="AC61" s="46"/>
      <c r="AD61" s="46"/>
      <c r="AE61" s="46"/>
      <c r="AF61" s="61"/>
      <c r="AG61" s="61"/>
      <c r="AH61" s="61"/>
      <c r="AI61" s="61"/>
      <c r="AJ61" s="62"/>
      <c r="AK61" s="62"/>
      <c r="AL61" s="62"/>
      <c r="AM61" s="62"/>
      <c r="AN61" s="62"/>
      <c r="AO61" s="62"/>
      <c r="AP61" s="62"/>
      <c r="AQ61" s="62"/>
      <c r="AR61" s="63"/>
      <c r="AS61" s="63"/>
      <c r="AT61" s="63"/>
      <c r="AU61" s="63"/>
      <c r="AV61" s="58">
        <f t="shared" si="4"/>
        <v>421666.66666666669</v>
      </c>
      <c r="AW61" s="58">
        <f t="shared" si="5"/>
        <v>421667</v>
      </c>
      <c r="AX61" s="58">
        <f t="shared" si="6"/>
        <v>80116.73</v>
      </c>
      <c r="AY61" s="58">
        <f t="shared" si="7"/>
        <v>501783.39666666667</v>
      </c>
      <c r="AZ61" s="58">
        <f>AY61*G61</f>
        <v>25089169.833333332</v>
      </c>
      <c r="BA61" s="93">
        <f t="shared" si="8"/>
        <v>25089170</v>
      </c>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row>
    <row r="62" spans="1:189" s="8" customFormat="1" ht="116.55" customHeight="1" x14ac:dyDescent="0.3">
      <c r="A62" s="76"/>
      <c r="B62" s="27">
        <v>54</v>
      </c>
      <c r="C62" s="47" t="s">
        <v>97</v>
      </c>
      <c r="D62" s="47" t="s">
        <v>98</v>
      </c>
      <c r="E62" s="48" t="s">
        <v>14</v>
      </c>
      <c r="F62" s="48"/>
      <c r="G62" s="49">
        <v>100</v>
      </c>
      <c r="H62" s="30">
        <v>220000</v>
      </c>
      <c r="I62" s="30">
        <f t="shared" si="9"/>
        <v>41800</v>
      </c>
      <c r="J62" s="30">
        <f t="shared" si="10"/>
        <v>261800</v>
      </c>
      <c r="K62" s="30">
        <f t="shared" si="20"/>
        <v>26180000</v>
      </c>
      <c r="L62" s="46">
        <v>320000</v>
      </c>
      <c r="M62" s="31">
        <f t="shared" si="0"/>
        <v>60800</v>
      </c>
      <c r="N62" s="31">
        <f t="shared" si="1"/>
        <v>380800</v>
      </c>
      <c r="O62" s="50">
        <f>N62*G62</f>
        <v>38080000</v>
      </c>
      <c r="P62" s="52">
        <v>360000</v>
      </c>
      <c r="Q62" s="30">
        <f t="shared" si="2"/>
        <v>68400</v>
      </c>
      <c r="R62" s="30">
        <f t="shared" si="19"/>
        <v>428400</v>
      </c>
      <c r="S62" s="53">
        <f>R62*G62</f>
        <v>42840000</v>
      </c>
      <c r="T62" s="46"/>
      <c r="U62" s="31"/>
      <c r="V62" s="31"/>
      <c r="W62" s="50"/>
      <c r="X62" s="52"/>
      <c r="Y62" s="52"/>
      <c r="Z62" s="52"/>
      <c r="AA62" s="52"/>
      <c r="AB62" s="46"/>
      <c r="AC62" s="46"/>
      <c r="AD62" s="46"/>
      <c r="AE62" s="46"/>
      <c r="AF62" s="61"/>
      <c r="AG62" s="61"/>
      <c r="AH62" s="61"/>
      <c r="AI62" s="61"/>
      <c r="AJ62" s="62"/>
      <c r="AK62" s="62"/>
      <c r="AL62" s="62"/>
      <c r="AM62" s="62"/>
      <c r="AN62" s="62"/>
      <c r="AO62" s="62"/>
      <c r="AP62" s="62"/>
      <c r="AQ62" s="62"/>
      <c r="AR62" s="63"/>
      <c r="AS62" s="63"/>
      <c r="AT62" s="63"/>
      <c r="AU62" s="63"/>
      <c r="AV62" s="58">
        <f t="shared" si="4"/>
        <v>300000</v>
      </c>
      <c r="AW62" s="58">
        <f t="shared" si="5"/>
        <v>300000</v>
      </c>
      <c r="AX62" s="58">
        <f t="shared" si="6"/>
        <v>57000</v>
      </c>
      <c r="AY62" s="58">
        <f t="shared" si="7"/>
        <v>357000</v>
      </c>
      <c r="AZ62" s="58">
        <f>AY62*G62</f>
        <v>35700000</v>
      </c>
      <c r="BA62" s="93">
        <f t="shared" si="8"/>
        <v>35700000</v>
      </c>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row>
    <row r="63" spans="1:189" s="8" customFormat="1" ht="116.55" customHeight="1" x14ac:dyDescent="0.3">
      <c r="A63" s="76"/>
      <c r="B63" s="27">
        <v>55</v>
      </c>
      <c r="C63" s="47" t="s">
        <v>99</v>
      </c>
      <c r="D63" s="47" t="s">
        <v>100</v>
      </c>
      <c r="E63" s="48" t="s">
        <v>14</v>
      </c>
      <c r="F63" s="48"/>
      <c r="G63" s="49">
        <v>50</v>
      </c>
      <c r="H63" s="30">
        <v>19500</v>
      </c>
      <c r="I63" s="30">
        <f t="shared" si="9"/>
        <v>3705</v>
      </c>
      <c r="J63" s="30">
        <f t="shared" si="10"/>
        <v>23205</v>
      </c>
      <c r="K63" s="30">
        <f t="shared" si="20"/>
        <v>1160250</v>
      </c>
      <c r="L63" s="46">
        <v>28000</v>
      </c>
      <c r="M63" s="31">
        <f t="shared" si="0"/>
        <v>5320</v>
      </c>
      <c r="N63" s="31">
        <f t="shared" si="1"/>
        <v>33320</v>
      </c>
      <c r="O63" s="50">
        <f>N63*G63</f>
        <v>1666000</v>
      </c>
      <c r="P63" s="52">
        <v>18000</v>
      </c>
      <c r="Q63" s="30">
        <f t="shared" si="2"/>
        <v>3420</v>
      </c>
      <c r="R63" s="30">
        <f t="shared" si="19"/>
        <v>21420</v>
      </c>
      <c r="S63" s="53">
        <f>R63*G63</f>
        <v>1071000</v>
      </c>
      <c r="T63" s="46"/>
      <c r="U63" s="31"/>
      <c r="V63" s="31"/>
      <c r="W63" s="50"/>
      <c r="X63" s="52"/>
      <c r="Y63" s="52"/>
      <c r="Z63" s="52"/>
      <c r="AA63" s="52"/>
      <c r="AB63" s="46"/>
      <c r="AC63" s="46"/>
      <c r="AD63" s="46"/>
      <c r="AE63" s="46"/>
      <c r="AF63" s="61"/>
      <c r="AG63" s="61"/>
      <c r="AH63" s="61"/>
      <c r="AI63" s="61"/>
      <c r="AJ63" s="62"/>
      <c r="AK63" s="62"/>
      <c r="AL63" s="62"/>
      <c r="AM63" s="62"/>
      <c r="AN63" s="62"/>
      <c r="AO63" s="62"/>
      <c r="AP63" s="62"/>
      <c r="AQ63" s="62"/>
      <c r="AR63" s="63"/>
      <c r="AS63" s="63"/>
      <c r="AT63" s="63"/>
      <c r="AU63" s="63"/>
      <c r="AV63" s="58">
        <f t="shared" si="4"/>
        <v>21833.333333333332</v>
      </c>
      <c r="AW63" s="58">
        <f t="shared" si="5"/>
        <v>21833</v>
      </c>
      <c r="AX63" s="58">
        <f t="shared" si="6"/>
        <v>4148.2700000000004</v>
      </c>
      <c r="AY63" s="58">
        <f t="shared" si="7"/>
        <v>25981.603333333333</v>
      </c>
      <c r="AZ63" s="58">
        <f>AY63*G63</f>
        <v>1299080.1666666665</v>
      </c>
      <c r="BA63" s="93">
        <f t="shared" si="8"/>
        <v>1299080</v>
      </c>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row>
    <row r="64" spans="1:189" s="8" customFormat="1" ht="225.45" customHeight="1" x14ac:dyDescent="0.3">
      <c r="A64" s="76"/>
      <c r="B64" s="27">
        <v>56</v>
      </c>
      <c r="C64" s="47" t="s">
        <v>101</v>
      </c>
      <c r="D64" s="47" t="s">
        <v>104</v>
      </c>
      <c r="E64" s="48" t="s">
        <v>14</v>
      </c>
      <c r="F64" s="48">
        <v>40</v>
      </c>
      <c r="G64" s="49">
        <v>1</v>
      </c>
      <c r="H64" s="30">
        <v>1800000</v>
      </c>
      <c r="I64" s="30">
        <f t="shared" si="9"/>
        <v>342000</v>
      </c>
      <c r="J64" s="30">
        <f t="shared" si="10"/>
        <v>2142000</v>
      </c>
      <c r="K64" s="30">
        <f>J64*G64*F64</f>
        <v>85680000</v>
      </c>
      <c r="L64" s="46">
        <v>2000000</v>
      </c>
      <c r="M64" s="31">
        <f t="shared" si="0"/>
        <v>380000</v>
      </c>
      <c r="N64" s="31">
        <f t="shared" si="1"/>
        <v>2380000</v>
      </c>
      <c r="O64" s="50">
        <f>N64*G64*F64</f>
        <v>95200000</v>
      </c>
      <c r="P64" s="52">
        <v>2100000</v>
      </c>
      <c r="Q64" s="30">
        <f t="shared" si="2"/>
        <v>399000</v>
      </c>
      <c r="R64" s="30">
        <f t="shared" si="19"/>
        <v>2499000</v>
      </c>
      <c r="S64" s="53">
        <f>R64*G64*F64</f>
        <v>99960000</v>
      </c>
      <c r="T64" s="46"/>
      <c r="U64" s="31"/>
      <c r="V64" s="31"/>
      <c r="W64" s="50"/>
      <c r="X64" s="52"/>
      <c r="Y64" s="52"/>
      <c r="Z64" s="52"/>
      <c r="AA64" s="52"/>
      <c r="AB64" s="46"/>
      <c r="AC64" s="46"/>
      <c r="AD64" s="46"/>
      <c r="AE64" s="46"/>
      <c r="AF64" s="61"/>
      <c r="AG64" s="61"/>
      <c r="AH64" s="61"/>
      <c r="AI64" s="61"/>
      <c r="AJ64" s="62"/>
      <c r="AK64" s="62"/>
      <c r="AL64" s="62"/>
      <c r="AM64" s="62"/>
      <c r="AN64" s="62"/>
      <c r="AO64" s="62"/>
      <c r="AP64" s="62"/>
      <c r="AQ64" s="62"/>
      <c r="AR64" s="63"/>
      <c r="AS64" s="63"/>
      <c r="AT64" s="63"/>
      <c r="AU64" s="63"/>
      <c r="AV64" s="58">
        <f t="shared" si="4"/>
        <v>1966666.6666666667</v>
      </c>
      <c r="AW64" s="58">
        <f t="shared" si="5"/>
        <v>1966667</v>
      </c>
      <c r="AX64" s="58">
        <f t="shared" si="6"/>
        <v>373666.73</v>
      </c>
      <c r="AY64" s="58">
        <f t="shared" si="7"/>
        <v>2340333.3966666665</v>
      </c>
      <c r="AZ64" s="58">
        <f>AY64*G64*F64</f>
        <v>93613335.86666666</v>
      </c>
      <c r="BA64" s="93">
        <f t="shared" si="8"/>
        <v>93613336</v>
      </c>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row>
    <row r="65" spans="1:189" s="8" customFormat="1" ht="116.55" customHeight="1" x14ac:dyDescent="0.3">
      <c r="A65" s="76"/>
      <c r="B65" s="27">
        <v>57</v>
      </c>
      <c r="C65" s="47" t="s">
        <v>102</v>
      </c>
      <c r="D65" s="47" t="s">
        <v>103</v>
      </c>
      <c r="E65" s="48" t="s">
        <v>14</v>
      </c>
      <c r="F65" s="48"/>
      <c r="G65" s="49">
        <v>1</v>
      </c>
      <c r="H65" s="30">
        <v>3200000</v>
      </c>
      <c r="I65" s="30">
        <f t="shared" si="9"/>
        <v>608000</v>
      </c>
      <c r="J65" s="30">
        <f t="shared" si="10"/>
        <v>3808000</v>
      </c>
      <c r="K65" s="30">
        <f>J65*G65</f>
        <v>3808000</v>
      </c>
      <c r="L65" s="46">
        <v>3900000</v>
      </c>
      <c r="M65" s="31">
        <f t="shared" si="0"/>
        <v>741000</v>
      </c>
      <c r="N65" s="31">
        <f t="shared" si="1"/>
        <v>4641000</v>
      </c>
      <c r="O65" s="50">
        <f>N65*G65</f>
        <v>4641000</v>
      </c>
      <c r="P65" s="52">
        <v>3400000</v>
      </c>
      <c r="Q65" s="30">
        <f t="shared" si="2"/>
        <v>646000</v>
      </c>
      <c r="R65" s="30">
        <f t="shared" si="19"/>
        <v>4046000</v>
      </c>
      <c r="S65" s="53">
        <f>R65*G65</f>
        <v>4046000</v>
      </c>
      <c r="T65" s="46"/>
      <c r="U65" s="31"/>
      <c r="V65" s="31"/>
      <c r="W65" s="50"/>
      <c r="X65" s="52"/>
      <c r="Y65" s="52"/>
      <c r="Z65" s="52"/>
      <c r="AA65" s="52"/>
      <c r="AB65" s="46"/>
      <c r="AC65" s="46"/>
      <c r="AD65" s="46"/>
      <c r="AE65" s="46"/>
      <c r="AF65" s="61"/>
      <c r="AG65" s="61"/>
      <c r="AH65" s="61"/>
      <c r="AI65" s="61"/>
      <c r="AJ65" s="62"/>
      <c r="AK65" s="62"/>
      <c r="AL65" s="62"/>
      <c r="AM65" s="62"/>
      <c r="AN65" s="62"/>
      <c r="AO65" s="62"/>
      <c r="AP65" s="62"/>
      <c r="AQ65" s="62"/>
      <c r="AR65" s="63"/>
      <c r="AS65" s="63"/>
      <c r="AT65" s="63"/>
      <c r="AU65" s="63"/>
      <c r="AV65" s="58">
        <f t="shared" si="4"/>
        <v>3500000</v>
      </c>
      <c r="AW65" s="58">
        <f t="shared" si="5"/>
        <v>3500000</v>
      </c>
      <c r="AX65" s="58">
        <f t="shared" si="6"/>
        <v>665000</v>
      </c>
      <c r="AY65" s="58">
        <f t="shared" si="7"/>
        <v>4165000</v>
      </c>
      <c r="AZ65" s="58">
        <f>AY65*G65</f>
        <v>4165000</v>
      </c>
      <c r="BA65" s="93">
        <f t="shared" si="8"/>
        <v>4165000</v>
      </c>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row>
    <row r="66" spans="1:189" s="8" customFormat="1" ht="116.55" customHeight="1" x14ac:dyDescent="0.3">
      <c r="A66" s="76"/>
      <c r="B66" s="27">
        <v>58</v>
      </c>
      <c r="C66" s="47" t="s">
        <v>75</v>
      </c>
      <c r="D66" s="47" t="s">
        <v>105</v>
      </c>
      <c r="E66" s="48" t="s">
        <v>22</v>
      </c>
      <c r="F66" s="48">
        <v>15</v>
      </c>
      <c r="G66" s="49">
        <v>1</v>
      </c>
      <c r="H66" s="30">
        <v>250000</v>
      </c>
      <c r="I66" s="30">
        <f t="shared" si="9"/>
        <v>47500</v>
      </c>
      <c r="J66" s="30">
        <f t="shared" si="10"/>
        <v>297500</v>
      </c>
      <c r="K66" s="30">
        <f>J66*F66*G66</f>
        <v>4462500</v>
      </c>
      <c r="L66" s="46">
        <v>350000</v>
      </c>
      <c r="M66" s="31">
        <f t="shared" si="0"/>
        <v>66500</v>
      </c>
      <c r="N66" s="31">
        <f t="shared" si="1"/>
        <v>416500</v>
      </c>
      <c r="O66" s="50">
        <f>N66*G66*F66</f>
        <v>6247500</v>
      </c>
      <c r="P66" s="52">
        <v>280000</v>
      </c>
      <c r="Q66" s="30">
        <f t="shared" si="2"/>
        <v>53200</v>
      </c>
      <c r="R66" s="30">
        <f t="shared" si="19"/>
        <v>333200</v>
      </c>
      <c r="S66" s="53">
        <f>R66*G66*F66</f>
        <v>4998000</v>
      </c>
      <c r="T66" s="46"/>
      <c r="U66" s="31"/>
      <c r="V66" s="31"/>
      <c r="W66" s="50"/>
      <c r="X66" s="52"/>
      <c r="Y66" s="52"/>
      <c r="Z66" s="52"/>
      <c r="AA66" s="52"/>
      <c r="AB66" s="46"/>
      <c r="AC66" s="46"/>
      <c r="AD66" s="46"/>
      <c r="AE66" s="46"/>
      <c r="AF66" s="61"/>
      <c r="AG66" s="61"/>
      <c r="AH66" s="61"/>
      <c r="AI66" s="61"/>
      <c r="AJ66" s="62"/>
      <c r="AK66" s="62"/>
      <c r="AL66" s="62"/>
      <c r="AM66" s="62"/>
      <c r="AN66" s="62"/>
      <c r="AO66" s="62"/>
      <c r="AP66" s="62"/>
      <c r="AQ66" s="62"/>
      <c r="AR66" s="63"/>
      <c r="AS66" s="63"/>
      <c r="AT66" s="63"/>
      <c r="AU66" s="63"/>
      <c r="AV66" s="58">
        <f t="shared" si="4"/>
        <v>293333.33333333331</v>
      </c>
      <c r="AW66" s="58">
        <f t="shared" si="5"/>
        <v>293333</v>
      </c>
      <c r="AX66" s="58">
        <f t="shared" si="6"/>
        <v>55733.270000000004</v>
      </c>
      <c r="AY66" s="58">
        <f t="shared" si="7"/>
        <v>349066.60333333333</v>
      </c>
      <c r="AZ66" s="58">
        <f>AY66*G66*F66</f>
        <v>5235999.05</v>
      </c>
      <c r="BA66" s="93">
        <f t="shared" si="8"/>
        <v>5235999</v>
      </c>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row>
    <row r="67" spans="1:189" s="8" customFormat="1" ht="116.55" customHeight="1" x14ac:dyDescent="0.3">
      <c r="A67" s="76"/>
      <c r="B67" s="27">
        <v>59</v>
      </c>
      <c r="C67" s="47" t="s">
        <v>106</v>
      </c>
      <c r="D67" s="47" t="s">
        <v>107</v>
      </c>
      <c r="E67" s="48" t="s">
        <v>13</v>
      </c>
      <c r="F67" s="48">
        <v>15</v>
      </c>
      <c r="G67" s="49">
        <v>1</v>
      </c>
      <c r="H67" s="30">
        <v>335000</v>
      </c>
      <c r="I67" s="30">
        <f t="shared" si="9"/>
        <v>63650</v>
      </c>
      <c r="J67" s="30">
        <f t="shared" si="10"/>
        <v>398650</v>
      </c>
      <c r="K67" s="30">
        <f>J67*F67*G67</f>
        <v>5979750</v>
      </c>
      <c r="L67" s="46">
        <v>450000</v>
      </c>
      <c r="M67" s="31">
        <f t="shared" si="0"/>
        <v>85500</v>
      </c>
      <c r="N67" s="31">
        <f t="shared" si="1"/>
        <v>535500</v>
      </c>
      <c r="O67" s="50">
        <f>N67*G67*F67</f>
        <v>8032500</v>
      </c>
      <c r="P67" s="52">
        <v>380000</v>
      </c>
      <c r="Q67" s="30">
        <f t="shared" si="2"/>
        <v>72200</v>
      </c>
      <c r="R67" s="30">
        <f t="shared" si="19"/>
        <v>452200</v>
      </c>
      <c r="S67" s="53">
        <f>R67*G67*F67</f>
        <v>6783000</v>
      </c>
      <c r="T67" s="46"/>
      <c r="U67" s="31"/>
      <c r="V67" s="31"/>
      <c r="W67" s="50"/>
      <c r="X67" s="52"/>
      <c r="Y67" s="52"/>
      <c r="Z67" s="52"/>
      <c r="AA67" s="52"/>
      <c r="AB67" s="46"/>
      <c r="AC67" s="46"/>
      <c r="AD67" s="46"/>
      <c r="AE67" s="46"/>
      <c r="AF67" s="61"/>
      <c r="AG67" s="61"/>
      <c r="AH67" s="61"/>
      <c r="AI67" s="61"/>
      <c r="AJ67" s="62"/>
      <c r="AK67" s="62"/>
      <c r="AL67" s="62"/>
      <c r="AM67" s="62"/>
      <c r="AN67" s="62"/>
      <c r="AO67" s="62"/>
      <c r="AP67" s="62"/>
      <c r="AQ67" s="62"/>
      <c r="AR67" s="63"/>
      <c r="AS67" s="63"/>
      <c r="AT67" s="63"/>
      <c r="AU67" s="63"/>
      <c r="AV67" s="58">
        <f t="shared" si="4"/>
        <v>388333.33333333331</v>
      </c>
      <c r="AW67" s="58">
        <f t="shared" si="5"/>
        <v>388333</v>
      </c>
      <c r="AX67" s="58">
        <f t="shared" si="6"/>
        <v>73783.27</v>
      </c>
      <c r="AY67" s="58">
        <f t="shared" si="7"/>
        <v>462116.60333333333</v>
      </c>
      <c r="AZ67" s="58">
        <f>AY67*G67*F67</f>
        <v>6931749.0499999998</v>
      </c>
      <c r="BA67" s="93">
        <f t="shared" si="8"/>
        <v>6931749</v>
      </c>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row>
    <row r="68" spans="1:189" s="8" customFormat="1" ht="116.55" customHeight="1" x14ac:dyDescent="0.3">
      <c r="A68" s="76"/>
      <c r="B68" s="27">
        <v>60</v>
      </c>
      <c r="C68" s="47" t="s">
        <v>18</v>
      </c>
      <c r="D68" s="47" t="s">
        <v>108</v>
      </c>
      <c r="E68" s="48" t="s">
        <v>14</v>
      </c>
      <c r="F68" s="48"/>
      <c r="G68" s="49">
        <v>375</v>
      </c>
      <c r="H68" s="30">
        <v>26000</v>
      </c>
      <c r="I68" s="30">
        <f t="shared" si="9"/>
        <v>4940</v>
      </c>
      <c r="J68" s="30">
        <f t="shared" si="10"/>
        <v>30940</v>
      </c>
      <c r="K68" s="30">
        <f>J68*G68</f>
        <v>11602500</v>
      </c>
      <c r="L68" s="46">
        <v>24000</v>
      </c>
      <c r="M68" s="31">
        <f t="shared" si="0"/>
        <v>4560</v>
      </c>
      <c r="N68" s="31">
        <f t="shared" si="1"/>
        <v>28560</v>
      </c>
      <c r="O68" s="50">
        <f>N68*G68</f>
        <v>10710000</v>
      </c>
      <c r="P68" s="52">
        <v>24000</v>
      </c>
      <c r="Q68" s="30">
        <f t="shared" si="2"/>
        <v>4560</v>
      </c>
      <c r="R68" s="30">
        <f t="shared" si="19"/>
        <v>28560</v>
      </c>
      <c r="S68" s="53">
        <f>R68*G68</f>
        <v>10710000</v>
      </c>
      <c r="T68" s="46"/>
      <c r="U68" s="31"/>
      <c r="V68" s="31"/>
      <c r="W68" s="50"/>
      <c r="X68" s="52"/>
      <c r="Y68" s="52"/>
      <c r="Z68" s="52"/>
      <c r="AA68" s="52"/>
      <c r="AB68" s="46"/>
      <c r="AC68" s="46"/>
      <c r="AD68" s="46"/>
      <c r="AE68" s="46"/>
      <c r="AF68" s="61"/>
      <c r="AG68" s="61"/>
      <c r="AH68" s="61"/>
      <c r="AI68" s="61"/>
      <c r="AJ68" s="62"/>
      <c r="AK68" s="62"/>
      <c r="AL68" s="62"/>
      <c r="AM68" s="62"/>
      <c r="AN68" s="62"/>
      <c r="AO68" s="62"/>
      <c r="AP68" s="62"/>
      <c r="AQ68" s="62"/>
      <c r="AR68" s="63"/>
      <c r="AS68" s="63"/>
      <c r="AT68" s="63"/>
      <c r="AU68" s="63"/>
      <c r="AV68" s="58">
        <f t="shared" si="4"/>
        <v>24666.666666666668</v>
      </c>
      <c r="AW68" s="58">
        <f t="shared" si="5"/>
        <v>24667</v>
      </c>
      <c r="AX68" s="58">
        <f t="shared" si="6"/>
        <v>4686.7300000000005</v>
      </c>
      <c r="AY68" s="58">
        <f t="shared" si="7"/>
        <v>29353.396666666667</v>
      </c>
      <c r="AZ68" s="58">
        <f>AY68*G68</f>
        <v>11007523.75</v>
      </c>
      <c r="BA68" s="93">
        <f t="shared" si="8"/>
        <v>11007524</v>
      </c>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row>
    <row r="69" spans="1:189" s="8" customFormat="1" ht="116.55" customHeight="1" x14ac:dyDescent="0.3">
      <c r="A69" s="76"/>
      <c r="B69" s="27">
        <v>61</v>
      </c>
      <c r="C69" s="47" t="s">
        <v>9</v>
      </c>
      <c r="D69" s="47" t="s">
        <v>109</v>
      </c>
      <c r="E69" s="48" t="s">
        <v>22</v>
      </c>
      <c r="F69" s="48">
        <v>1</v>
      </c>
      <c r="G69" s="49">
        <v>1</v>
      </c>
      <c r="H69" s="30">
        <v>740000</v>
      </c>
      <c r="I69" s="30">
        <f t="shared" si="9"/>
        <v>140600</v>
      </c>
      <c r="J69" s="30">
        <f t="shared" si="10"/>
        <v>880600</v>
      </c>
      <c r="K69" s="30">
        <f>J69*G69</f>
        <v>880600</v>
      </c>
      <c r="L69" s="46">
        <v>350000</v>
      </c>
      <c r="M69" s="31">
        <f t="shared" si="0"/>
        <v>66500</v>
      </c>
      <c r="N69" s="31">
        <f t="shared" si="1"/>
        <v>416500</v>
      </c>
      <c r="O69" s="50">
        <f>N69*G69*F69</f>
        <v>416500</v>
      </c>
      <c r="P69" s="52">
        <v>280000</v>
      </c>
      <c r="Q69" s="30">
        <f t="shared" si="2"/>
        <v>53200</v>
      </c>
      <c r="R69" s="30">
        <f t="shared" si="19"/>
        <v>333200</v>
      </c>
      <c r="S69" s="53">
        <f>R69*G69*F69</f>
        <v>333200</v>
      </c>
      <c r="T69" s="46"/>
      <c r="U69" s="31"/>
      <c r="V69" s="31"/>
      <c r="W69" s="50"/>
      <c r="X69" s="52"/>
      <c r="Y69" s="52"/>
      <c r="Z69" s="52"/>
      <c r="AA69" s="52"/>
      <c r="AB69" s="46"/>
      <c r="AC69" s="46"/>
      <c r="AD69" s="46"/>
      <c r="AE69" s="46"/>
      <c r="AF69" s="61"/>
      <c r="AG69" s="61"/>
      <c r="AH69" s="61"/>
      <c r="AI69" s="61"/>
      <c r="AJ69" s="62"/>
      <c r="AK69" s="62"/>
      <c r="AL69" s="62"/>
      <c r="AM69" s="62"/>
      <c r="AN69" s="62"/>
      <c r="AO69" s="62"/>
      <c r="AP69" s="62"/>
      <c r="AQ69" s="62"/>
      <c r="AR69" s="63"/>
      <c r="AS69" s="63"/>
      <c r="AT69" s="63"/>
      <c r="AU69" s="63"/>
      <c r="AV69" s="58">
        <f t="shared" si="4"/>
        <v>456666.66666666669</v>
      </c>
      <c r="AW69" s="58">
        <f t="shared" si="5"/>
        <v>456667</v>
      </c>
      <c r="AX69" s="58">
        <f t="shared" si="6"/>
        <v>86766.73</v>
      </c>
      <c r="AY69" s="58">
        <f t="shared" si="7"/>
        <v>543433.39666666673</v>
      </c>
      <c r="AZ69" s="58">
        <f>AY69*G69*F69</f>
        <v>543433.39666666673</v>
      </c>
      <c r="BA69" s="93">
        <f t="shared" si="8"/>
        <v>543433</v>
      </c>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row>
    <row r="70" spans="1:189" s="8" customFormat="1" ht="116.55" customHeight="1" x14ac:dyDescent="0.3">
      <c r="A70" s="76"/>
      <c r="B70" s="27">
        <v>62</v>
      </c>
      <c r="C70" s="47" t="s">
        <v>110</v>
      </c>
      <c r="D70" s="47" t="s">
        <v>111</v>
      </c>
      <c r="E70" s="48" t="s">
        <v>112</v>
      </c>
      <c r="F70" s="48">
        <v>1</v>
      </c>
      <c r="G70" s="49">
        <v>1</v>
      </c>
      <c r="H70" s="30">
        <v>850000</v>
      </c>
      <c r="I70" s="30">
        <f t="shared" si="9"/>
        <v>161500</v>
      </c>
      <c r="J70" s="30">
        <f t="shared" si="10"/>
        <v>1011500</v>
      </c>
      <c r="K70" s="30">
        <f>J70*G70</f>
        <v>1011500</v>
      </c>
      <c r="L70" s="46">
        <v>700000</v>
      </c>
      <c r="M70" s="31">
        <f t="shared" si="0"/>
        <v>133000</v>
      </c>
      <c r="N70" s="31">
        <f t="shared" si="1"/>
        <v>833000</v>
      </c>
      <c r="O70" s="50">
        <f>N70*G70*F70</f>
        <v>833000</v>
      </c>
      <c r="P70" s="52">
        <v>520000</v>
      </c>
      <c r="Q70" s="30">
        <f t="shared" si="2"/>
        <v>98800</v>
      </c>
      <c r="R70" s="30">
        <f t="shared" si="19"/>
        <v>618800</v>
      </c>
      <c r="S70" s="53">
        <f>R70*G70*F70</f>
        <v>618800</v>
      </c>
      <c r="T70" s="46"/>
      <c r="U70" s="31"/>
      <c r="V70" s="31"/>
      <c r="W70" s="50"/>
      <c r="X70" s="52"/>
      <c r="Y70" s="52"/>
      <c r="Z70" s="52"/>
      <c r="AA70" s="52"/>
      <c r="AB70" s="46"/>
      <c r="AC70" s="46"/>
      <c r="AD70" s="46"/>
      <c r="AE70" s="46"/>
      <c r="AF70" s="61"/>
      <c r="AG70" s="61"/>
      <c r="AH70" s="61"/>
      <c r="AI70" s="61"/>
      <c r="AJ70" s="62"/>
      <c r="AK70" s="62"/>
      <c r="AL70" s="62"/>
      <c r="AM70" s="62"/>
      <c r="AN70" s="62"/>
      <c r="AO70" s="62"/>
      <c r="AP70" s="62"/>
      <c r="AQ70" s="62"/>
      <c r="AR70" s="63"/>
      <c r="AS70" s="63"/>
      <c r="AT70" s="63"/>
      <c r="AU70" s="63"/>
      <c r="AV70" s="58">
        <f t="shared" si="4"/>
        <v>690000</v>
      </c>
      <c r="AW70" s="58">
        <f t="shared" si="5"/>
        <v>690000</v>
      </c>
      <c r="AX70" s="58">
        <f t="shared" si="6"/>
        <v>131100</v>
      </c>
      <c r="AY70" s="58">
        <f t="shared" si="7"/>
        <v>821100</v>
      </c>
      <c r="AZ70" s="58">
        <f>AY70*G70*F70</f>
        <v>821100</v>
      </c>
      <c r="BA70" s="93">
        <f t="shared" si="8"/>
        <v>821100</v>
      </c>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row>
    <row r="71" spans="1:189" s="8" customFormat="1" ht="116.55" customHeight="1" x14ac:dyDescent="0.3">
      <c r="A71" s="76"/>
      <c r="B71" s="27">
        <v>63</v>
      </c>
      <c r="C71" s="47" t="s">
        <v>113</v>
      </c>
      <c r="D71" s="47" t="s">
        <v>37</v>
      </c>
      <c r="E71" s="48" t="s">
        <v>14</v>
      </c>
      <c r="F71" s="48"/>
      <c r="G71" s="49">
        <v>120</v>
      </c>
      <c r="H71" s="30">
        <v>26000</v>
      </c>
      <c r="I71" s="30">
        <f t="shared" si="9"/>
        <v>4940</v>
      </c>
      <c r="J71" s="30">
        <f t="shared" si="10"/>
        <v>30940</v>
      </c>
      <c r="K71" s="30">
        <f>J71*G71</f>
        <v>3712800</v>
      </c>
      <c r="L71" s="46">
        <v>24000</v>
      </c>
      <c r="M71" s="31">
        <f t="shared" si="0"/>
        <v>4560</v>
      </c>
      <c r="N71" s="31">
        <f t="shared" si="1"/>
        <v>28560</v>
      </c>
      <c r="O71" s="50">
        <f>N71*G71</f>
        <v>3427200</v>
      </c>
      <c r="P71" s="52">
        <v>24000</v>
      </c>
      <c r="Q71" s="30">
        <f t="shared" si="2"/>
        <v>4560</v>
      </c>
      <c r="R71" s="30">
        <f t="shared" si="19"/>
        <v>28560</v>
      </c>
      <c r="S71" s="53">
        <f>R71*G71</f>
        <v>3427200</v>
      </c>
      <c r="T71" s="46"/>
      <c r="U71" s="31"/>
      <c r="V71" s="31"/>
      <c r="W71" s="50"/>
      <c r="X71" s="52"/>
      <c r="Y71" s="52"/>
      <c r="Z71" s="52"/>
      <c r="AA71" s="52"/>
      <c r="AB71" s="46"/>
      <c r="AC71" s="46"/>
      <c r="AD71" s="46"/>
      <c r="AE71" s="46"/>
      <c r="AF71" s="61"/>
      <c r="AG71" s="61"/>
      <c r="AH71" s="61"/>
      <c r="AI71" s="61"/>
      <c r="AJ71" s="62"/>
      <c r="AK71" s="62"/>
      <c r="AL71" s="62"/>
      <c r="AM71" s="62"/>
      <c r="AN71" s="62"/>
      <c r="AO71" s="62"/>
      <c r="AP71" s="62"/>
      <c r="AQ71" s="62"/>
      <c r="AR71" s="63"/>
      <c r="AS71" s="63"/>
      <c r="AT71" s="63"/>
      <c r="AU71" s="63"/>
      <c r="AV71" s="58">
        <f t="shared" si="4"/>
        <v>24666.666666666668</v>
      </c>
      <c r="AW71" s="58">
        <f>ROUND(AV71,0)</f>
        <v>24667</v>
      </c>
      <c r="AX71" s="58">
        <f>AW71*0.19</f>
        <v>4686.7300000000005</v>
      </c>
      <c r="AY71" s="58">
        <f t="shared" si="7"/>
        <v>29353.396666666667</v>
      </c>
      <c r="AZ71" s="58">
        <f>AY71*G71</f>
        <v>3522407.6</v>
      </c>
      <c r="BA71" s="93">
        <f>ROUND(AZ71,0)</f>
        <v>3522408</v>
      </c>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row>
    <row r="72" spans="1:189" s="8" customFormat="1" ht="322.2" customHeight="1" x14ac:dyDescent="0.3">
      <c r="A72" s="76"/>
      <c r="B72" s="27">
        <v>64</v>
      </c>
      <c r="C72" s="47" t="s">
        <v>114</v>
      </c>
      <c r="D72" s="47" t="s">
        <v>115</v>
      </c>
      <c r="E72" s="48" t="s">
        <v>14</v>
      </c>
      <c r="F72" s="48"/>
      <c r="G72" s="49">
        <v>120</v>
      </c>
      <c r="H72" s="30">
        <v>95000</v>
      </c>
      <c r="I72" s="30">
        <f t="shared" si="9"/>
        <v>18050</v>
      </c>
      <c r="J72" s="30">
        <f t="shared" si="10"/>
        <v>113050</v>
      </c>
      <c r="K72" s="30">
        <f>J72*G72</f>
        <v>13566000</v>
      </c>
      <c r="L72" s="46">
        <v>150000</v>
      </c>
      <c r="M72" s="31">
        <f t="shared" si="0"/>
        <v>28500</v>
      </c>
      <c r="N72" s="31">
        <f t="shared" si="1"/>
        <v>178500</v>
      </c>
      <c r="O72" s="50">
        <f>N72*G72</f>
        <v>21420000</v>
      </c>
      <c r="P72" s="52">
        <v>240000</v>
      </c>
      <c r="Q72" s="30">
        <f t="shared" si="2"/>
        <v>45600</v>
      </c>
      <c r="R72" s="30">
        <f t="shared" si="19"/>
        <v>285600</v>
      </c>
      <c r="S72" s="53">
        <f>R72*G72</f>
        <v>34272000</v>
      </c>
      <c r="T72" s="46"/>
      <c r="U72" s="31"/>
      <c r="V72" s="31"/>
      <c r="W72" s="50"/>
      <c r="X72" s="52"/>
      <c r="Y72" s="52"/>
      <c r="Z72" s="52"/>
      <c r="AA72" s="52"/>
      <c r="AB72" s="46"/>
      <c r="AC72" s="46"/>
      <c r="AD72" s="46"/>
      <c r="AE72" s="46"/>
      <c r="AF72" s="61"/>
      <c r="AG72" s="61"/>
      <c r="AH72" s="61"/>
      <c r="AI72" s="61"/>
      <c r="AJ72" s="62"/>
      <c r="AK72" s="62"/>
      <c r="AL72" s="62"/>
      <c r="AM72" s="62"/>
      <c r="AN72" s="62"/>
      <c r="AO72" s="62"/>
      <c r="AP72" s="62"/>
      <c r="AQ72" s="62"/>
      <c r="AR72" s="63"/>
      <c r="AS72" s="63"/>
      <c r="AT72" s="63"/>
      <c r="AU72" s="63"/>
      <c r="AV72" s="58">
        <f t="shared" si="4"/>
        <v>161666.66666666666</v>
      </c>
      <c r="AW72" s="58">
        <f>ROUND(AV72,0)</f>
        <v>161667</v>
      </c>
      <c r="AX72" s="58">
        <f>AW72*0.19</f>
        <v>30716.73</v>
      </c>
      <c r="AY72" s="58">
        <f t="shared" si="7"/>
        <v>192383.39666666667</v>
      </c>
      <c r="AZ72" s="58">
        <f>AY72*G72</f>
        <v>23086007.600000001</v>
      </c>
      <c r="BA72" s="93">
        <f>ROUND(AZ72,0)</f>
        <v>23086008</v>
      </c>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row>
    <row r="73" spans="1:189" ht="40.5" customHeight="1" thickBot="1" x14ac:dyDescent="0.35">
      <c r="A73" s="4"/>
      <c r="B73" s="9" t="s">
        <v>8</v>
      </c>
      <c r="C73" s="10"/>
      <c r="D73" s="55"/>
      <c r="E73" s="51"/>
      <c r="F73" s="51"/>
      <c r="G73" s="12"/>
      <c r="H73" s="56"/>
      <c r="I73" s="56"/>
      <c r="J73" s="56"/>
      <c r="K73" s="56"/>
      <c r="L73" s="51"/>
      <c r="M73" s="51"/>
      <c r="N73" s="51"/>
      <c r="O73" s="51"/>
      <c r="P73" s="51"/>
      <c r="Q73" s="51"/>
      <c r="R73" s="51"/>
      <c r="S73" s="51"/>
      <c r="T73" s="4"/>
      <c r="U73" s="4"/>
      <c r="V73" s="4"/>
      <c r="W73" s="4"/>
      <c r="X73" s="4"/>
      <c r="Y73" s="4"/>
      <c r="Z73" s="4"/>
      <c r="AA73" s="4"/>
      <c r="AB73" s="4"/>
      <c r="AC73" s="4"/>
      <c r="AD73" s="4"/>
      <c r="AE73" s="4"/>
      <c r="AF73" s="59"/>
      <c r="AG73" s="59"/>
      <c r="AH73" s="59"/>
      <c r="AI73" s="59"/>
      <c r="AJ73" s="59"/>
      <c r="AK73" s="59"/>
      <c r="AL73" s="59"/>
      <c r="AM73" s="59"/>
      <c r="AN73" s="59"/>
      <c r="AO73" s="59"/>
      <c r="AP73" s="59"/>
      <c r="AQ73" s="59"/>
      <c r="AR73" s="59"/>
      <c r="AS73" s="59"/>
      <c r="AT73" s="59"/>
      <c r="AU73" s="59"/>
      <c r="AV73" s="4"/>
      <c r="AW73" s="4"/>
      <c r="AX73" s="4"/>
      <c r="AY73" s="4"/>
      <c r="AZ73" s="57"/>
      <c r="BA73" s="57">
        <f>SUM(BA6:BA72)</f>
        <v>1713520924</v>
      </c>
    </row>
    <row r="74" spans="1:189" ht="15" customHeight="1" x14ac:dyDescent="0.4">
      <c r="B74" s="90" t="s">
        <v>150</v>
      </c>
      <c r="C74" s="90"/>
      <c r="D74" s="90"/>
      <c r="E74" s="90"/>
      <c r="F74" s="90"/>
      <c r="G74" s="90"/>
      <c r="H74" s="90"/>
      <c r="I74" s="90"/>
      <c r="J74" s="90"/>
      <c r="K74" s="90"/>
    </row>
    <row r="75" spans="1:189" ht="18" customHeight="1" x14ac:dyDescent="0.4">
      <c r="B75" s="90" t="s">
        <v>144</v>
      </c>
      <c r="C75" s="90"/>
      <c r="D75" s="90"/>
      <c r="E75" s="90"/>
      <c r="F75" s="90"/>
      <c r="G75" s="90"/>
      <c r="H75" s="90"/>
      <c r="I75" s="90"/>
      <c r="J75" s="90"/>
      <c r="K75" s="90"/>
    </row>
    <row r="76" spans="1:189" ht="22.2" customHeight="1" x14ac:dyDescent="0.4">
      <c r="B76" s="89"/>
      <c r="C76" s="89"/>
      <c r="D76" s="89"/>
      <c r="E76" s="89"/>
      <c r="F76" s="89"/>
      <c r="G76" s="89"/>
      <c r="H76" s="89"/>
      <c r="I76" s="89"/>
      <c r="J76" s="89"/>
      <c r="K76" s="89"/>
      <c r="AZ76" s="69"/>
    </row>
    <row r="77" spans="1:189" ht="113.55" customHeight="1" x14ac:dyDescent="0.4">
      <c r="AZ77" s="15"/>
    </row>
  </sheetData>
  <mergeCells count="22">
    <mergeCell ref="AV4:BA4"/>
    <mergeCell ref="B1:K1"/>
    <mergeCell ref="B2:K2"/>
    <mergeCell ref="B3:K3"/>
    <mergeCell ref="B76:K76"/>
    <mergeCell ref="B74:K74"/>
    <mergeCell ref="B75:K75"/>
    <mergeCell ref="H4:K4"/>
    <mergeCell ref="A60:A72"/>
    <mergeCell ref="T4:W4"/>
    <mergeCell ref="X4:AA4"/>
    <mergeCell ref="AB4:AE4"/>
    <mergeCell ref="L4:O4"/>
    <mergeCell ref="P4:S4"/>
    <mergeCell ref="A9:A28"/>
    <mergeCell ref="A6:A8"/>
    <mergeCell ref="A29:A43"/>
    <mergeCell ref="AF4:AI4"/>
    <mergeCell ref="AJ4:AM4"/>
    <mergeCell ref="AR4:AU4"/>
    <mergeCell ref="A44:A59"/>
    <mergeCell ref="AN4:AQ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2025-05-21T20:27:31Z</dcterms:created>
  <dcterms:modified xsi:type="dcterms:W3CDTF">2026-07-08T02:05:53Z</dcterms:modified>
</cp:coreProperties>
</file>