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6"/>
  <workbookPr/>
  <mc:AlternateContent xmlns:mc="http://schemas.openxmlformats.org/markup-compatibility/2006">
    <mc:Choice Requires="x15">
      <x15ac:absPath xmlns:x15ac="http://schemas.microsoft.com/office/spreadsheetml/2010/11/ac" url="/Users/ivancamiloalarconluna/Library/CloudStorage/GoogleDrive-ingcivil.ivancamilo@gmail.com/My Drive/1. La Calera/2026. 30 PTAP 2026/2. Estudio de mercado/"/>
    </mc:Choice>
  </mc:AlternateContent>
  <xr:revisionPtr revIDLastSave="0" documentId="13_ncr:1_{0B3FD82F-407B-9F43-B553-3E53AEE11A9C}" xr6:coauthVersionLast="47" xr6:coauthVersionMax="47" xr10:uidLastSave="{00000000-0000-0000-0000-000000000000}"/>
  <bookViews>
    <workbookView xWindow="0" yWindow="500" windowWidth="28800" windowHeight="16400" xr2:uid="{00000000-000D-0000-FFFF-FFFF00000000}"/>
  </bookViews>
  <sheets>
    <sheet name="PTAP SAN ISIDRO_PTAP MOLINOS" sheetId="1" r:id="rId1"/>
    <sheet name="AIU" sheetId="3" state="hidden" r:id="rId2"/>
  </sheets>
  <definedNames>
    <definedName name="_xlnm.Print_Area" localSheetId="0">'PTAP SAN ISIDRO_PTAP MOLINOS'!$A$1:$I$39</definedName>
    <definedName name="_xlnm.Print_Titles" localSheetId="0">'PTAP SAN ISIDRO_PTAP MOLINOS'!$1:$5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 i="3" l="1"/>
  <c r="C24" i="3"/>
  <c r="E4" i="3"/>
  <c r="E9" i="3"/>
  <c r="E24" i="3"/>
  <c r="E25" i="3" s="1"/>
  <c r="E26" i="3" s="1"/>
  <c r="E27" i="3" s="1"/>
  <c r="G32" i="1"/>
  <c r="D4" i="3"/>
  <c r="I3" i="3"/>
  <c r="D13" i="3"/>
  <c r="F9" i="3"/>
  <c r="F8" i="3"/>
  <c r="F4" i="3"/>
  <c r="G3" i="3"/>
  <c r="C29" i="3"/>
  <c r="E28" i="3" l="1"/>
  <c r="E29" i="3"/>
  <c r="G29" i="3" s="1"/>
  <c r="G4" i="3"/>
  <c r="G9" i="3"/>
  <c r="G5" i="3" l="1"/>
  <c r="G10" i="3"/>
  <c r="G31" i="1" l="1"/>
  <c r="G28" i="1"/>
  <c r="G27" i="1"/>
  <c r="G24" i="1"/>
  <c r="G22" i="1"/>
  <c r="G13" i="1"/>
  <c r="G9" i="1"/>
  <c r="G18" i="1" l="1"/>
  <c r="G14" i="1"/>
  <c r="G10" i="1"/>
  <c r="G23" i="1"/>
  <c r="G19" i="1"/>
  <c r="G11" i="1"/>
  <c r="G30" i="1"/>
  <c r="G26" i="1"/>
  <c r="G17" i="1"/>
  <c r="G15" i="1"/>
  <c r="G7" i="1"/>
  <c r="G16" i="1"/>
  <c r="G12" i="1"/>
  <c r="G8" i="1"/>
  <c r="G25" i="1"/>
  <c r="G29" i="1"/>
  <c r="C27" i="3" l="1"/>
  <c r="G33" i="1"/>
  <c r="G20" i="1"/>
  <c r="G34" i="1" s="1"/>
  <c r="C28" i="3" l="1"/>
  <c r="G28" i="3" s="1"/>
  <c r="G27" i="3"/>
  <c r="G34" i="3"/>
  <c r="G37" i="1" l="1"/>
  <c r="G36" i="1"/>
  <c r="G33" i="3"/>
  <c r="C13" i="3" l="1"/>
  <c r="C15" i="3" s="1"/>
  <c r="C25" i="3"/>
  <c r="C16" i="3" l="1"/>
  <c r="G15" i="3"/>
  <c r="C26" i="3"/>
  <c r="G26" i="3" s="1"/>
  <c r="G25" i="3"/>
  <c r="G24" i="3"/>
  <c r="G14" i="3"/>
  <c r="C23" i="3"/>
  <c r="G23" i="3" s="1"/>
  <c r="G30" i="3" l="1"/>
  <c r="G16" i="3"/>
  <c r="C17" i="3"/>
  <c r="C18" i="3" l="1"/>
  <c r="G17" i="3"/>
  <c r="G18" i="3" l="1"/>
  <c r="G20" i="3" s="1"/>
  <c r="G32" i="3" s="1"/>
  <c r="C19" i="3"/>
  <c r="F32" i="3" l="1"/>
  <c r="G35" i="3"/>
  <c r="F35" i="3" l="1"/>
  <c r="G35" i="1" l="1"/>
  <c r="G38" i="1" s="1"/>
  <c r="G39" i="1" s="1"/>
  <c r="I33" i="3" l="1"/>
  <c r="J34"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emano</author>
  </authors>
  <commentList>
    <comment ref="B1" authorId="0" shapeId="0" xr:uid="{00000000-0006-0000-0000-000001000000}">
      <text>
        <r>
          <rPr>
            <b/>
            <sz val="9"/>
            <color rgb="FF000000"/>
            <rFont val="Times New Roman"/>
            <family val="1"/>
          </rPr>
          <t>emano:</t>
        </r>
        <r>
          <rPr>
            <sz val="9"/>
            <color rgb="FF000000"/>
            <rFont val="Times New Roman"/>
            <family val="1"/>
          </rPr>
          <t xml:space="preserve">
</t>
        </r>
        <r>
          <rPr>
            <sz val="9"/>
            <color rgb="FF000000"/>
            <rFont val="Times New Roman"/>
            <family val="1"/>
          </rPr>
          <t>aCTUALIZAR oBJ ING</t>
        </r>
      </text>
    </comment>
  </commentList>
</comments>
</file>

<file path=xl/sharedStrings.xml><?xml version="1.0" encoding="utf-8"?>
<sst xmlns="http://schemas.openxmlformats.org/spreadsheetml/2006/main" count="122" uniqueCount="75">
  <si>
    <r>
      <rPr>
        <b/>
        <sz val="10"/>
        <color theme="1"/>
        <rFont val="Trebuchet MS Bold Italic"/>
        <charset val="134"/>
      </rPr>
      <t>OBJETO</t>
    </r>
    <r>
      <rPr>
        <sz val="10"/>
        <color theme="1"/>
        <rFont val="Trebuchet MS Bold Italic"/>
        <charset val="134"/>
      </rPr>
      <t>: SP_06 CONSTRUCCIÓN DE SISTEMAS DE POTABILIZACIÓN PARA LA ASOCIACIÓN AGROPECUARIA DE USUARIOS DEL ACUEDUCTO HACIENDA SAN ISIDRO NO NACIONAL Y PARA EL ACUEDUCTO LOS MOLINOS EN LA VEREDA EL SALITRE DEL MUNICIPIO DE LA CALERA CUNDINAMARCA.</t>
    </r>
  </si>
  <si>
    <t>ITEM</t>
  </si>
  <si>
    <t>NOMBRE</t>
  </si>
  <si>
    <t>UNID</t>
  </si>
  <si>
    <t>CANT</t>
  </si>
  <si>
    <t>P. UNITARIO($)</t>
  </si>
  <si>
    <t>VR. PARCIAL</t>
  </si>
  <si>
    <t>No.</t>
  </si>
  <si>
    <t>OBRA el hato</t>
  </si>
  <si>
    <t>TRAMPA DE SOLIDOS GRUESOS Fabricada en acero o plástico tipo abs, para retener solidos gruesos en una canastilla</t>
  </si>
  <si>
    <t>UND</t>
  </si>
  <si>
    <t xml:space="preserve">Bandeja de Aireación - Remoción de Hierro y manganeso. </t>
  </si>
  <si>
    <t xml:space="preserve">UNIDAD GENERAL O FILTROS A PRESION 14" Construidos en PRFV (Poliester reforzado de ﬁbra de vidrio) o Acero al Carbon, para operación vertical DESCENDENTES. Llevarán su falso fondo compuesto por tubo matriz, provisto de boquillas balanceadas hidráulicamente para producir en el retrolavado un efecto de frote de partículas, colectores y difusores construidos en material inerte a la corrosión, lechos ﬁltrantes (arenas silíceas especialmente gradadas) conducto interno para su retrolavado, ﬂauta rociadora de entrada, Válvula de operación e inversión de ﬂujo tipo waﬄe o globo. Los reactores tendrán los procesos de: FILTRACION EN LECHOS DUALES Arenas sílices y Carbón Activado </t>
  </si>
  <si>
    <t xml:space="preserve">UNIDAD GENERAL O FILTROS A PRESION 10" Construidos en PRFV (Poliester reforzado de ﬁbra de vidrio) o Acero al Carbon, para operación vertical DESCENDENTES. Llevarán su falso fondo compuesto por tubo matriz, provisto de boquillas balanceadas hidráulicamente para producir en el retrolavado un efecto de frote de partículas, colectores y difusores construidos en material inerte a la corrosión, lechos ﬁltrantes (arenas silíceas especialmente gradadas) conducto interno para su retrolavado, ﬂauta rociadora de entrada, Válvula de operación e inversión de ﬂujo tipo waﬄe o globo. Los reactores tendrán los procesos de: FILTRACION EN LECHOS DUALES Arenas sílices y Carbón Activado </t>
  </si>
  <si>
    <t>Rack: Estructura soporte y de conexión que integra los componentes principales del tratamiento: bombas, válvulas, filtros y tuberías, permitiendo el flujo controlado del agua dentro de la planta compacta.</t>
  </si>
  <si>
    <t>DOSIFICADORES (Dosificadoras de pistón hidráulico, Dosificadoras de membrana hidráulica o dosificadoras proporcionales hidráulicas (tipo Venturi o de desplazamiento positivo).)</t>
  </si>
  <si>
    <t xml:space="preserve"> CUBIERTA Con fabricación en angulo estructural anclada al piso, inlcuira soportes para dosiﬁcadores y demas equipos.</t>
  </si>
  <si>
    <t>CONTROLES Comprenden el suministro de las válvulas de tipo waﬄe con giro de 90º de apertura rápida, con sus conexiones y accesorios, para control de entrada de agua cruda, salida de agua tratada, desfogue de lodos. Manómetro indicador de pérdida de presión</t>
  </si>
  <si>
    <t>ACABADOS Limpieza general de superﬁcies, con rasqueta, desoxidantes y desengrasantes químicos, pintura general de superﬁcies esmalte de presentación para las externas.</t>
  </si>
  <si>
    <t>ENSAMBLE GENERAL Comprende colocación de eyectores, dosiﬁcadores, lechos ﬁltrantes, ductos de control, válvulas y accesorios, operación de prueba e instrucción a los operarios que se asignen. Incluye también productos químicos para prueba y arranque de la Planta.</t>
  </si>
  <si>
    <t>TRANSPORTE Transporte requerido para  colocación en el sitio de instalación definido para el objeto del contrato en un camión de hasta 10 toneladas de los siguientes elementos: eyectores, dosiﬁcadores, lechos ﬁltrantes, ductos de control, válvulas y accesorios, operación de prueba e instrucción a los operarios que se asignen, así como los productos químicos para prueba y arranque de la Planta.
Asegurar embalaje, cargue, descargue y manipulación adecuada para evitar daños durante el traslado.Asumir los costos y la gestión del transporte del sistema desde el lugar de fabricación o almacenamiento hasta el sitio de instalación en la vereda El Hato y El Salitre.</t>
  </si>
  <si>
    <t>MANO DE OBRA PARA INSTALACION Actividades de la instalación junto con los accesorios necesarios para conectar la planta tanto a la entrada y salida a 0 metros.</t>
  </si>
  <si>
    <t>PUESTA EN MARCHA Puesta en operación, estabilización, pruebas de funcionamiento y calibración para garantizar la operatividad del sistema conforme a los parámetros de diseño.</t>
  </si>
  <si>
    <t/>
  </si>
  <si>
    <t>SUBTOTAL</t>
  </si>
  <si>
    <t>OBRA SALITRE</t>
  </si>
  <si>
    <t>1,01</t>
  </si>
  <si>
    <t>COSTOS DIRECTOS</t>
  </si>
  <si>
    <t>ADMINIISTRACIIÓN</t>
  </si>
  <si>
    <t>IIMPREVISTOS</t>
  </si>
  <si>
    <t>UTIILIIDAD</t>
  </si>
  <si>
    <t>VR. TOTAL</t>
  </si>
  <si>
    <t>TOTAL AIU</t>
  </si>
  <si>
    <t>TOTAL UTILIDAD</t>
  </si>
  <si>
    <t>TOTAL IMPREVISTOS</t>
  </si>
  <si>
    <t>TOTAL ADMINISTRACIÓN</t>
  </si>
  <si>
    <t>Total Impuestos y Estampillas</t>
  </si>
  <si>
    <t>RESPONSABILIDAD CIVIL EXTRACONTRACTUAL</t>
  </si>
  <si>
    <t>Estabilidad de la Obra</t>
  </si>
  <si>
    <t>Salarios y Prestaciones Sociales</t>
  </si>
  <si>
    <t>Cumplimiento</t>
  </si>
  <si>
    <t>Taza</t>
  </si>
  <si>
    <t>Porcentaje</t>
  </si>
  <si>
    <t>Base</t>
  </si>
  <si>
    <t>Descripción</t>
  </si>
  <si>
    <t>Cant</t>
  </si>
  <si>
    <t>Pólizas</t>
  </si>
  <si>
    <t>RETEFUENTE</t>
  </si>
  <si>
    <t>ESTAMPILLA DE LA JUSTICIA FAMILIAR</t>
  </si>
  <si>
    <t>ESTAMPILLA ADULTO MAYOR</t>
  </si>
  <si>
    <t>TASA PRODEPORTE Y RECREACION</t>
  </si>
  <si>
    <t>ESTAMPILLA PROCULTURA</t>
  </si>
  <si>
    <t>Contribución Especial (Impuesto de Guerra)</t>
  </si>
  <si>
    <t>Impuesto de Industria y Comercio</t>
  </si>
  <si>
    <t>Vr. Total</t>
  </si>
  <si>
    <t>Impuesto</t>
  </si>
  <si>
    <t>Impuestos y Estampillas</t>
  </si>
  <si>
    <t>Total Gastors Administrativos</t>
  </si>
  <si>
    <t>Capacitar al personal designado por la comunidad o la entidad contratante en la operación, mantenimiento preventivo y correctivo básico del sistema  CAPACITACION y MANUAL DE OPERACIÓN La PTAP en operación, se dictará una capacitación en el correcto funcionamiento de la Planta de Tratamiento de Agua Potable para las personas que ha bien tenga designar la Asociación, además, se entregaran dos copias de manual de funcionamiento.</t>
  </si>
  <si>
    <t>GASTOS OFICINA (PAPELERIA, FOTOCOPIAS Y OTROS)</t>
  </si>
  <si>
    <t>Meses</t>
  </si>
  <si>
    <t>Dedicación</t>
  </si>
  <si>
    <t>Valor</t>
  </si>
  <si>
    <t>Gastos Administrativos</t>
  </si>
  <si>
    <t>Total Personal</t>
  </si>
  <si>
    <t>SST</t>
  </si>
  <si>
    <t>Prestaciones</t>
  </si>
  <si>
    <t>Salario</t>
  </si>
  <si>
    <t>Personal Administratiivo</t>
  </si>
  <si>
    <t>%</t>
  </si>
  <si>
    <t>Coordinador</t>
  </si>
  <si>
    <t>Buen manejo y correcta inversión del anticipo</t>
  </si>
  <si>
    <t>Calidad y correcto funcionamiento de bienes y equipos</t>
  </si>
  <si>
    <t>Provisión de repuestos y accesorios</t>
  </si>
  <si>
    <t>TOTAL COSTOS INDIIRECTOS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</si>
</sst>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quot;$&quot;* #,##0.00_-;\-&quot;$&quot;* #,##0.00_-;_-&quot;$&quot;* &quot;-&quot;??_-;_-@_-"/>
    <numFmt numFmtId="164" formatCode="_-&quot;$&quot;\ * #,##0_-;\-&quot;$&quot;\ * #,##0_-;_-&quot;$&quot;\ * &quot;-&quot;_-;_-@"/>
    <numFmt numFmtId="165" formatCode="&quot;$&quot;\ #,##0.00"/>
    <numFmt numFmtId="166" formatCode="0.0000%"/>
    <numFmt numFmtId="169" formatCode="0.0000000%"/>
  </numFmts>
  <fonts count="16">
    <font>
      <sz val="11"/>
      <color theme="1"/>
      <name val="Calibri"/>
      <charset val="134"/>
      <scheme val="minor"/>
    </font>
    <font>
      <sz val="10"/>
      <color theme="1"/>
      <name val="Trebuchet MS Bold Italic"/>
      <charset val="134"/>
    </font>
    <font>
      <b/>
      <sz val="10"/>
      <color theme="1"/>
      <name val="Trebuchet MS Bold Italic"/>
      <charset val="134"/>
    </font>
    <font>
      <sz val="10"/>
      <name val="Trebuchet MS Bold Italic"/>
      <charset val="134"/>
    </font>
    <font>
      <b/>
      <sz val="10"/>
      <color theme="0"/>
      <name val="Trebuchet MS Bold Italic"/>
      <charset val="134"/>
    </font>
    <font>
      <b/>
      <i/>
      <sz val="10"/>
      <color theme="0"/>
      <name val="Trebuchet MS Bold Italic"/>
      <charset val="134"/>
    </font>
    <font>
      <u/>
      <sz val="10"/>
      <color theme="10"/>
      <name val="Trebuchet MS Bold Italic"/>
      <charset val="134"/>
    </font>
    <font>
      <b/>
      <i/>
      <sz val="10"/>
      <name val="Trebuchet MS Bold Italic"/>
      <charset val="134"/>
    </font>
    <font>
      <b/>
      <sz val="10"/>
      <name val="Trebuchet MS Bold Italic"/>
      <charset val="134"/>
    </font>
    <font>
      <sz val="9"/>
      <color rgb="FF000000"/>
      <name val="Times New Roman"/>
      <family val="1"/>
    </font>
    <font>
      <b/>
      <sz val="9"/>
      <color rgb="FF000000"/>
      <name val="Times New Roman"/>
      <family val="1"/>
    </font>
    <font>
      <sz val="11"/>
      <color theme="1"/>
      <name val="Calibri"/>
      <family val="2"/>
      <scheme val="minor"/>
    </font>
    <font>
      <b/>
      <i/>
      <sz val="11"/>
      <color theme="0"/>
      <name val="Arial Narrow"/>
      <family val="2"/>
    </font>
    <font>
      <sz val="11"/>
      <name val="Calibri"/>
      <family val="2"/>
    </font>
    <font>
      <sz val="8"/>
      <color theme="1"/>
      <name val="Arial Narrow"/>
      <family val="2"/>
    </font>
    <font>
      <i/>
      <sz val="10"/>
      <color theme="1"/>
      <name val="Trebuchet MS"/>
      <family val="2"/>
    </font>
  </fonts>
  <fills count="8">
    <fill>
      <patternFill patternType="none"/>
    </fill>
    <fill>
      <patternFill patternType="gray125"/>
    </fill>
    <fill>
      <patternFill patternType="solid">
        <fgColor rgb="FF1F3864"/>
        <bgColor rgb="FF1F3864"/>
      </patternFill>
    </fill>
    <fill>
      <patternFill patternType="solid">
        <fgColor theme="7"/>
        <bgColor indexed="64"/>
      </patternFill>
    </fill>
    <fill>
      <patternFill patternType="solid">
        <fgColor theme="4"/>
        <bgColor theme="4"/>
      </patternFill>
    </fill>
    <fill>
      <patternFill patternType="solid">
        <fgColor rgb="FFBFBFBF"/>
        <bgColor rgb="FFBFBFBF"/>
      </patternFill>
    </fill>
    <fill>
      <patternFill patternType="solid">
        <fgColor rgb="FFFFFF00"/>
        <bgColor rgb="FF1F3864"/>
      </patternFill>
    </fill>
    <fill>
      <patternFill patternType="solid">
        <fgColor rgb="FFFFFF00"/>
        <bgColor indexed="64"/>
      </patternFill>
    </fill>
  </fills>
  <borders count="10">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right/>
      <top/>
      <bottom style="medium">
        <color auto="1"/>
      </bottom>
      <diagonal/>
    </border>
    <border>
      <left style="medium">
        <color auto="1"/>
      </left>
      <right/>
      <top/>
      <bottom style="medium">
        <color auto="1"/>
      </bottom>
      <diagonal/>
    </border>
    <border>
      <left/>
      <right style="medium">
        <color auto="1"/>
      </right>
      <top/>
      <bottom/>
      <diagonal/>
    </border>
    <border>
      <left style="medium">
        <color auto="1"/>
      </left>
      <right/>
      <top/>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s>
  <cellStyleXfs count="3">
    <xf numFmtId="0" fontId="0" fillId="0" borderId="0">
      <alignment vertical="center"/>
    </xf>
    <xf numFmtId="9" fontId="11" fillId="0" borderId="0" applyFont="0" applyFill="0" applyBorder="0" applyAlignment="0" applyProtection="0">
      <alignment vertical="center"/>
    </xf>
    <xf numFmtId="0" fontId="11" fillId="0" borderId="0">
      <alignment vertical="center"/>
    </xf>
  </cellStyleXfs>
  <cellXfs count="68">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49" fontId="4" fillId="4" borderId="1" xfId="0" applyNumberFormat="1" applyFont="1" applyFill="1" applyBorder="1" applyAlignment="1">
      <alignment horizontal="center" vertical="center"/>
    </xf>
    <xf numFmtId="0" fontId="4" fillId="4" borderId="1" xfId="0" applyFont="1" applyFill="1" applyBorder="1" applyAlignment="1">
      <alignment horizontal="center" vertical="center"/>
    </xf>
    <xf numFmtId="4" fontId="4" fillId="4" borderId="1" xfId="0" applyNumberFormat="1" applyFont="1" applyFill="1" applyBorder="1" applyAlignment="1">
      <alignment horizontal="center" vertical="center" wrapText="1"/>
    </xf>
    <xf numFmtId="164" fontId="4" fillId="4"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164" fontId="2" fillId="0" borderId="1" xfId="0" applyNumberFormat="1" applyFont="1" applyBorder="1" applyAlignment="1">
      <alignment horizontal="center" vertical="center"/>
    </xf>
    <xf numFmtId="0" fontId="5" fillId="2" borderId="1"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5" fontId="4" fillId="2" borderId="1" xfId="0" applyNumberFormat="1" applyFont="1" applyFill="1" applyBorder="1" applyAlignment="1">
      <alignment horizontal="center" vertical="center" wrapText="1"/>
    </xf>
    <xf numFmtId="2" fontId="6" fillId="0" borderId="1" xfId="0" applyNumberFormat="1" applyFont="1" applyBorder="1" applyAlignment="1">
      <alignment horizontal="center" vertical="center" wrapText="1"/>
    </xf>
    <xf numFmtId="2" fontId="1" fillId="5" borderId="1" xfId="0" applyNumberFormat="1" applyFont="1" applyFill="1" applyBorder="1">
      <alignment vertical="center"/>
    </xf>
    <xf numFmtId="0" fontId="1" fillId="5" borderId="1" xfId="0" applyFont="1" applyFill="1" applyBorder="1">
      <alignment vertical="center"/>
    </xf>
    <xf numFmtId="0" fontId="1" fillId="5" borderId="1" xfId="0" applyFont="1" applyFill="1" applyBorder="1" applyAlignment="1">
      <alignment horizontal="center" vertical="center"/>
    </xf>
    <xf numFmtId="0" fontId="2" fillId="5" borderId="1" xfId="0" applyFont="1" applyFill="1" applyBorder="1" applyAlignment="1">
      <alignment horizontal="right" vertical="center" wrapText="1"/>
    </xf>
    <xf numFmtId="165" fontId="2" fillId="5" borderId="1" xfId="0" applyNumberFormat="1" applyFont="1" applyFill="1" applyBorder="1" applyAlignment="1">
      <alignment horizontal="center" vertical="center" wrapText="1"/>
    </xf>
    <xf numFmtId="10" fontId="1" fillId="5" borderId="1" xfId="1" applyNumberFormat="1" applyFont="1" applyFill="1" applyBorder="1" applyAlignment="1">
      <alignment horizontal="center" vertical="center" wrapText="1"/>
    </xf>
    <xf numFmtId="0" fontId="7" fillId="6" borderId="1" xfId="0"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5" fontId="8" fillId="6" borderId="1" xfId="0" applyNumberFormat="1" applyFont="1" applyFill="1" applyBorder="1" applyAlignment="1">
      <alignment horizontal="center" vertical="center" wrapText="1"/>
    </xf>
    <xf numFmtId="0" fontId="11" fillId="0" borderId="0" xfId="2">
      <alignment vertical="center"/>
    </xf>
    <xf numFmtId="44" fontId="12" fillId="2" borderId="2" xfId="2" applyNumberFormat="1" applyFont="1" applyFill="1" applyBorder="1" applyAlignment="1">
      <alignment horizontal="center" vertical="center" wrapText="1"/>
    </xf>
    <xf numFmtId="10" fontId="12" fillId="2" borderId="2" xfId="1" applyNumberFormat="1" applyFont="1" applyFill="1" applyBorder="1" applyAlignment="1">
      <alignment horizontal="center" vertical="center" wrapText="1"/>
    </xf>
    <xf numFmtId="0" fontId="11" fillId="0" borderId="3" xfId="2" applyBorder="1">
      <alignment vertical="center"/>
    </xf>
    <xf numFmtId="0" fontId="11" fillId="0" borderId="4" xfId="2" applyBorder="1">
      <alignment vertical="center"/>
    </xf>
    <xf numFmtId="164" fontId="14" fillId="0" borderId="5" xfId="2" applyNumberFormat="1" applyFont="1" applyBorder="1" applyAlignment="1">
      <alignment horizontal="center" vertical="center" wrapText="1"/>
    </xf>
    <xf numFmtId="0" fontId="14" fillId="0" borderId="0" xfId="2" applyFont="1" applyAlignment="1">
      <alignment horizontal="center" vertical="center" wrapText="1"/>
    </xf>
    <xf numFmtId="10" fontId="14" fillId="0" borderId="0" xfId="1" applyNumberFormat="1" applyFont="1" applyBorder="1" applyAlignment="1">
      <alignment horizontal="center" vertical="center" wrapText="1"/>
    </xf>
    <xf numFmtId="164" fontId="14" fillId="0" borderId="0" xfId="2" applyNumberFormat="1" applyFont="1" applyAlignment="1">
      <alignment horizontal="center" vertical="center" wrapText="1"/>
    </xf>
    <xf numFmtId="0" fontId="14" fillId="0" borderId="0" xfId="2" applyFont="1" applyAlignment="1">
      <alignment horizontal="left" vertical="center" wrapText="1"/>
    </xf>
    <xf numFmtId="0" fontId="14" fillId="0" borderId="6" xfId="2" applyFont="1" applyBorder="1" applyAlignment="1">
      <alignment horizontal="center" vertical="center" wrapText="1"/>
    </xf>
    <xf numFmtId="0" fontId="12" fillId="2" borderId="5" xfId="2" applyFont="1" applyFill="1" applyBorder="1" applyAlignment="1">
      <alignment horizontal="center" vertical="center" wrapText="1"/>
    </xf>
    <xf numFmtId="0" fontId="12" fillId="2" borderId="0" xfId="2" applyFont="1" applyFill="1" applyAlignment="1">
      <alignment horizontal="center" vertical="center" wrapText="1"/>
    </xf>
    <xf numFmtId="0" fontId="12" fillId="2" borderId="6" xfId="2" applyFont="1" applyFill="1" applyBorder="1" applyAlignment="1">
      <alignment horizontal="center" vertical="center" wrapText="1"/>
    </xf>
    <xf numFmtId="0" fontId="12" fillId="2" borderId="7" xfId="2" applyFont="1" applyFill="1" applyBorder="1">
      <alignment vertical="center"/>
    </xf>
    <xf numFmtId="0" fontId="12" fillId="2" borderId="8" xfId="2" applyFont="1" applyFill="1" applyBorder="1">
      <alignment vertical="center"/>
    </xf>
    <xf numFmtId="0" fontId="12" fillId="2" borderId="9" xfId="2" applyFont="1" applyFill="1" applyBorder="1">
      <alignment vertical="center"/>
    </xf>
    <xf numFmtId="10" fontId="14" fillId="0" borderId="0" xfId="1" applyNumberFormat="1" applyFont="1" applyFill="1" applyBorder="1" applyAlignment="1">
      <alignment horizontal="center" vertical="center" wrapText="1"/>
    </xf>
    <xf numFmtId="0" fontId="12" fillId="2" borderId="0" xfId="0" applyFont="1" applyFill="1" applyAlignment="1">
      <alignment horizontal="center" vertical="center" wrapText="1"/>
    </xf>
    <xf numFmtId="164" fontId="14" fillId="0" borderId="5" xfId="0" applyNumberFormat="1" applyFont="1" applyBorder="1" applyAlignment="1">
      <alignment horizontal="center" vertical="center" wrapText="1"/>
    </xf>
    <xf numFmtId="44" fontId="11" fillId="0" borderId="0" xfId="2" applyNumberFormat="1">
      <alignment vertical="center"/>
    </xf>
    <xf numFmtId="0" fontId="15" fillId="0" borderId="1" xfId="0" applyFont="1" applyBorder="1" applyAlignment="1">
      <alignment horizontal="center" vertical="center" wrapText="1"/>
    </xf>
    <xf numFmtId="4" fontId="15" fillId="0" borderId="1" xfId="0" applyNumberFormat="1" applyFont="1" applyBorder="1" applyAlignment="1">
      <alignment horizontal="center" vertical="center" wrapText="1"/>
    </xf>
    <xf numFmtId="164" fontId="15" fillId="0" borderId="1" xfId="0" applyNumberFormat="1" applyFont="1" applyBorder="1" applyAlignment="1">
      <alignment horizontal="center" vertical="center" wrapText="1"/>
    </xf>
    <xf numFmtId="165" fontId="15" fillId="0" borderId="1" xfId="0" applyNumberFormat="1" applyFont="1" applyBorder="1" applyAlignment="1">
      <alignment horizontal="center" vertical="center" wrapText="1"/>
    </xf>
    <xf numFmtId="0" fontId="15" fillId="0" borderId="0" xfId="0" applyFont="1">
      <alignment vertical="center"/>
    </xf>
    <xf numFmtId="0" fontId="15" fillId="0" borderId="1" xfId="0" applyFont="1" applyBorder="1" applyAlignment="1">
      <alignment horizontal="center" vertical="center"/>
    </xf>
    <xf numFmtId="165" fontId="2" fillId="0" borderId="1" xfId="0" applyNumberFormat="1" applyFont="1" applyBorder="1" applyAlignment="1">
      <alignment horizontal="center" vertical="center" wrapText="1"/>
    </xf>
    <xf numFmtId="10" fontId="1" fillId="0" borderId="1" xfId="1" applyNumberFormat="1" applyFont="1" applyFill="1" applyBorder="1" applyAlignment="1">
      <alignment horizontal="center" vertical="center" wrapText="1"/>
    </xf>
    <xf numFmtId="166" fontId="1" fillId="0" borderId="1" xfId="1" applyNumberFormat="1" applyFont="1" applyFill="1" applyBorder="1" applyAlignment="1">
      <alignment horizontal="center" vertical="center" wrapText="1"/>
    </xf>
    <xf numFmtId="169" fontId="14" fillId="0" borderId="0" xfId="1" applyNumberFormat="1" applyFont="1" applyBorder="1" applyAlignment="1">
      <alignment horizontal="center" vertical="center" wrapText="1"/>
    </xf>
    <xf numFmtId="0" fontId="5" fillId="2" borderId="1" xfId="0" applyFont="1" applyFill="1" applyBorder="1" applyAlignment="1">
      <alignment horizontal="right" vertical="center" wrapText="1"/>
    </xf>
    <xf numFmtId="0" fontId="2" fillId="3" borderId="1" xfId="0" applyFont="1" applyFill="1" applyBorder="1" applyAlignment="1">
      <alignment horizontal="center" vertical="center" wrapText="1"/>
    </xf>
    <xf numFmtId="0" fontId="3" fillId="3" borderId="1" xfId="0" applyFont="1" applyFill="1" applyBorder="1">
      <alignment vertical="center"/>
    </xf>
    <xf numFmtId="0" fontId="1" fillId="3" borderId="1" xfId="0" applyFont="1" applyFill="1" applyBorder="1">
      <alignment vertical="center"/>
    </xf>
    <xf numFmtId="0" fontId="12" fillId="2" borderId="0" xfId="2" applyFont="1" applyFill="1" applyAlignment="1">
      <alignment vertical="center" wrapText="1"/>
    </xf>
    <xf numFmtId="0" fontId="12" fillId="2" borderId="3" xfId="2" applyFont="1" applyFill="1" applyBorder="1" applyAlignment="1">
      <alignment horizontal="right" vertical="center" wrapText="1"/>
    </xf>
    <xf numFmtId="0" fontId="13" fillId="0" borderId="3" xfId="2" applyFont="1" applyBorder="1">
      <alignment vertical="center"/>
    </xf>
    <xf numFmtId="0" fontId="3" fillId="7" borderId="1" xfId="0" applyFont="1" applyFill="1" applyBorder="1" applyAlignment="1">
      <alignment vertical="center"/>
    </xf>
    <xf numFmtId="0" fontId="2" fillId="0" borderId="1" xfId="0" applyFont="1" applyBorder="1" applyAlignment="1">
      <alignment horizontal="justify" vertical="center"/>
    </xf>
    <xf numFmtId="0" fontId="5" fillId="2" borderId="1" xfId="0" applyFont="1" applyFill="1" applyBorder="1" applyAlignment="1">
      <alignment horizontal="justify" vertical="center" wrapText="1"/>
    </xf>
    <xf numFmtId="0" fontId="15" fillId="0" borderId="1" xfId="0" applyFont="1" applyBorder="1" applyAlignment="1">
      <alignment horizontal="justify" vertical="center" wrapText="1"/>
    </xf>
    <xf numFmtId="0" fontId="1" fillId="5" borderId="1" xfId="0" applyFont="1" applyFill="1" applyBorder="1" applyAlignment="1">
      <alignment horizontal="justify" vertical="center"/>
    </xf>
    <xf numFmtId="0" fontId="7" fillId="6" borderId="1" xfId="0" applyFont="1" applyFill="1" applyBorder="1" applyAlignment="1">
      <alignment horizontal="justify" vertical="center" wrapText="1"/>
    </xf>
    <xf numFmtId="0" fontId="4" fillId="2" borderId="1" xfId="0" applyNumberFormat="1" applyFont="1" applyFill="1" applyBorder="1" applyAlignment="1">
      <alignment horizontal="center" vertical="center" wrapText="1"/>
    </xf>
    <xf numFmtId="1" fontId="4" fillId="2" borderId="1" xfId="0" applyNumberFormat="1" applyFont="1" applyFill="1" applyBorder="1" applyAlignment="1">
      <alignment horizontal="center" vertical="center" wrapText="1"/>
    </xf>
  </cellXfs>
  <cellStyles count="3">
    <cellStyle name="Normal" xfId="0" builtinId="0"/>
    <cellStyle name="Normal 2" xfId="2" xr:uid="{B5735E6F-BE20-174C-937B-EEFCCAC7C456}"/>
    <cellStyle name="Per cent" xfId="1" builtinId="5"/>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39"/>
  <sheetViews>
    <sheetView tabSelected="1" view="pageBreakPreview" zoomScale="90" zoomScaleNormal="100" zoomScaleSheetLayoutView="90" workbookViewId="0">
      <selection activeCell="C38" sqref="C38"/>
    </sheetView>
  </sheetViews>
  <sheetFormatPr baseColWidth="10" defaultColWidth="8.83203125" defaultRowHeight="13"/>
  <cols>
    <col min="1" max="1" width="1.83203125" style="1" customWidth="1"/>
    <col min="2" max="2" width="8.83203125" style="1"/>
    <col min="3" max="3" width="86.83203125" style="1" customWidth="1"/>
    <col min="4" max="5" width="8.83203125" style="2"/>
    <col min="6" max="6" width="16.33203125" style="1" customWidth="1"/>
    <col min="7" max="7" width="18.83203125" style="1" bestFit="1" customWidth="1"/>
    <col min="8" max="8" width="13.6640625" style="1" customWidth="1"/>
    <col min="9" max="9" width="1.83203125" style="1" customWidth="1"/>
    <col min="10" max="16384" width="8.83203125" style="1"/>
  </cols>
  <sheetData>
    <row r="1" spans="2:8">
      <c r="B1" s="54" t="s">
        <v>0</v>
      </c>
      <c r="C1" s="55"/>
      <c r="D1" s="55"/>
      <c r="E1" s="55"/>
      <c r="F1" s="55"/>
      <c r="G1" s="55"/>
      <c r="H1" s="55"/>
    </row>
    <row r="2" spans="2:8">
      <c r="B2" s="55"/>
      <c r="C2" s="56"/>
      <c r="D2" s="56"/>
      <c r="E2" s="56"/>
      <c r="F2" s="56"/>
      <c r="G2" s="56"/>
      <c r="H2" s="55"/>
    </row>
    <row r="3" spans="2:8">
      <c r="B3" s="55"/>
      <c r="C3" s="55"/>
      <c r="D3" s="55"/>
      <c r="E3" s="55"/>
      <c r="F3" s="55"/>
      <c r="G3" s="55"/>
      <c r="H3" s="55"/>
    </row>
    <row r="4" spans="2:8" ht="14">
      <c r="B4" s="3" t="s">
        <v>1</v>
      </c>
      <c r="C4" s="4" t="s">
        <v>2</v>
      </c>
      <c r="D4" s="4" t="s">
        <v>3</v>
      </c>
      <c r="E4" s="5" t="s">
        <v>4</v>
      </c>
      <c r="F4" s="6" t="s">
        <v>5</v>
      </c>
      <c r="G4" s="5" t="s">
        <v>6</v>
      </c>
    </row>
    <row r="5" spans="2:8">
      <c r="B5" s="7" t="s">
        <v>7</v>
      </c>
      <c r="C5" s="61"/>
      <c r="D5" s="7"/>
      <c r="E5" s="7"/>
      <c r="F5" s="8"/>
      <c r="G5" s="7"/>
    </row>
    <row r="6" spans="2:8" ht="13" customHeight="1">
      <c r="B6" s="9">
        <v>1</v>
      </c>
      <c r="C6" s="62" t="s">
        <v>8</v>
      </c>
      <c r="D6" s="66"/>
      <c r="E6" s="67"/>
      <c r="F6" s="10"/>
      <c r="G6" s="11"/>
    </row>
    <row r="7" spans="2:8" ht="28">
      <c r="B7" s="12">
        <v>1.01</v>
      </c>
      <c r="C7" s="63" t="s">
        <v>9</v>
      </c>
      <c r="D7" s="43" t="s">
        <v>10</v>
      </c>
      <c r="E7" s="44">
        <v>2</v>
      </c>
      <c r="F7" s="45"/>
      <c r="G7" s="46" t="str">
        <f>IF(F7&lt;&gt;"",E7*F7,"")</f>
        <v/>
      </c>
      <c r="H7" s="47"/>
    </row>
    <row r="8" spans="2:8" ht="14">
      <c r="B8" s="12">
        <v>1.02</v>
      </c>
      <c r="C8" s="63" t="s">
        <v>11</v>
      </c>
      <c r="D8" s="43" t="s">
        <v>10</v>
      </c>
      <c r="E8" s="44">
        <v>2</v>
      </c>
      <c r="F8" s="45"/>
      <c r="G8" s="46" t="str">
        <f>IF(F8&lt;&gt;"",E8*F8,"")</f>
        <v/>
      </c>
      <c r="H8" s="47"/>
    </row>
    <row r="9" spans="2:8" ht="98">
      <c r="B9" s="12">
        <v>1.03</v>
      </c>
      <c r="C9" s="63" t="s">
        <v>12</v>
      </c>
      <c r="D9" s="43" t="s">
        <v>10</v>
      </c>
      <c r="E9" s="44">
        <v>2</v>
      </c>
      <c r="F9" s="45"/>
      <c r="G9" s="46" t="str">
        <f>IF(F9&lt;&gt;"",E9*F9,"")</f>
        <v/>
      </c>
      <c r="H9" s="47"/>
    </row>
    <row r="10" spans="2:8" ht="98">
      <c r="B10" s="12">
        <v>1.04</v>
      </c>
      <c r="C10" s="63" t="s">
        <v>13</v>
      </c>
      <c r="D10" s="43" t="s">
        <v>10</v>
      </c>
      <c r="E10" s="44">
        <v>2</v>
      </c>
      <c r="F10" s="45"/>
      <c r="G10" s="46" t="str">
        <f>IF(F10&lt;&gt;"",E10*F10,"")</f>
        <v/>
      </c>
      <c r="H10" s="47"/>
    </row>
    <row r="11" spans="2:8" ht="28">
      <c r="B11" s="12">
        <v>1.05</v>
      </c>
      <c r="C11" s="63" t="s">
        <v>14</v>
      </c>
      <c r="D11" s="43" t="s">
        <v>10</v>
      </c>
      <c r="E11" s="44">
        <v>2</v>
      </c>
      <c r="F11" s="45"/>
      <c r="G11" s="46" t="str">
        <f>IF(F11&lt;&gt;"",E11*F11,"")</f>
        <v/>
      </c>
      <c r="H11" s="47"/>
    </row>
    <row r="12" spans="2:8" ht="28">
      <c r="B12" s="12">
        <v>1.06</v>
      </c>
      <c r="C12" s="63" t="s">
        <v>15</v>
      </c>
      <c r="D12" s="43" t="s">
        <v>10</v>
      </c>
      <c r="E12" s="44">
        <v>4</v>
      </c>
      <c r="F12" s="45"/>
      <c r="G12" s="46" t="str">
        <f t="shared" ref="G12:G19" si="0">IF(F12&lt;&gt;"",E12*F12,"")</f>
        <v/>
      </c>
      <c r="H12" s="47"/>
    </row>
    <row r="13" spans="2:8" ht="28">
      <c r="B13" s="12">
        <v>1.07</v>
      </c>
      <c r="C13" s="63" t="s">
        <v>16</v>
      </c>
      <c r="D13" s="43" t="s">
        <v>10</v>
      </c>
      <c r="E13" s="44">
        <v>2</v>
      </c>
      <c r="F13" s="45"/>
      <c r="G13" s="46" t="str">
        <f t="shared" si="0"/>
        <v/>
      </c>
      <c r="H13" s="47"/>
    </row>
    <row r="14" spans="2:8" ht="42">
      <c r="B14" s="12">
        <v>1.08</v>
      </c>
      <c r="C14" s="63" t="s">
        <v>17</v>
      </c>
      <c r="D14" s="43" t="s">
        <v>10</v>
      </c>
      <c r="E14" s="44">
        <v>2</v>
      </c>
      <c r="F14" s="45"/>
      <c r="G14" s="46" t="str">
        <f t="shared" si="0"/>
        <v/>
      </c>
      <c r="H14" s="47"/>
    </row>
    <row r="15" spans="2:8" ht="28">
      <c r="B15" s="12">
        <v>1.0900000000000001</v>
      </c>
      <c r="C15" s="63" t="s">
        <v>18</v>
      </c>
      <c r="D15" s="43" t="s">
        <v>10</v>
      </c>
      <c r="E15" s="44">
        <v>2</v>
      </c>
      <c r="F15" s="45"/>
      <c r="G15" s="46" t="str">
        <f t="shared" si="0"/>
        <v/>
      </c>
      <c r="H15" s="47"/>
    </row>
    <row r="16" spans="2:8" ht="42">
      <c r="B16" s="12">
        <v>1.1000000000000001</v>
      </c>
      <c r="C16" s="63" t="s">
        <v>19</v>
      </c>
      <c r="D16" s="43" t="s">
        <v>10</v>
      </c>
      <c r="E16" s="44">
        <v>2</v>
      </c>
      <c r="F16" s="45"/>
      <c r="G16" s="46" t="str">
        <f t="shared" si="0"/>
        <v/>
      </c>
      <c r="H16" s="47"/>
    </row>
    <row r="17" spans="2:8" ht="98">
      <c r="B17" s="12">
        <v>1.1100000000000001</v>
      </c>
      <c r="C17" s="63" t="s">
        <v>20</v>
      </c>
      <c r="D17" s="43" t="s">
        <v>10</v>
      </c>
      <c r="E17" s="44">
        <v>1</v>
      </c>
      <c r="F17" s="45"/>
      <c r="G17" s="46" t="str">
        <f t="shared" si="0"/>
        <v/>
      </c>
      <c r="H17" s="47"/>
    </row>
    <row r="18" spans="2:8" ht="28">
      <c r="B18" s="12">
        <v>1.1200000000000001</v>
      </c>
      <c r="C18" s="63" t="s">
        <v>21</v>
      </c>
      <c r="D18" s="48" t="s">
        <v>10</v>
      </c>
      <c r="E18" s="48">
        <v>1</v>
      </c>
      <c r="F18" s="45"/>
      <c r="G18" s="46" t="str">
        <f t="shared" si="0"/>
        <v/>
      </c>
      <c r="H18" s="47"/>
    </row>
    <row r="19" spans="2:8" ht="28">
      <c r="B19" s="12">
        <v>1.1299999999999999</v>
      </c>
      <c r="C19" s="63" t="s">
        <v>22</v>
      </c>
      <c r="D19" s="43" t="s">
        <v>10</v>
      </c>
      <c r="E19" s="43">
        <v>1</v>
      </c>
      <c r="F19" s="45"/>
      <c r="G19" s="46" t="str">
        <f t="shared" si="0"/>
        <v/>
      </c>
      <c r="H19" s="47"/>
    </row>
    <row r="20" spans="2:8" ht="14">
      <c r="B20" s="13"/>
      <c r="C20" s="64" t="s">
        <v>23</v>
      </c>
      <c r="D20" s="15"/>
      <c r="E20" s="15"/>
      <c r="F20" s="16"/>
      <c r="G20" s="17">
        <f>SUM(G7:G19)</f>
        <v>0</v>
      </c>
    </row>
    <row r="21" spans="2:8" ht="13" customHeight="1">
      <c r="B21" s="19">
        <v>1</v>
      </c>
      <c r="C21" s="65" t="s">
        <v>25</v>
      </c>
      <c r="D21" s="60"/>
      <c r="E21" s="60"/>
      <c r="F21" s="20"/>
      <c r="G21" s="21"/>
    </row>
    <row r="22" spans="2:8" ht="28">
      <c r="B22" s="12" t="s">
        <v>26</v>
      </c>
      <c r="C22" s="63" t="s">
        <v>9</v>
      </c>
      <c r="D22" s="43" t="s">
        <v>10</v>
      </c>
      <c r="E22" s="44">
        <v>1</v>
      </c>
      <c r="F22" s="45"/>
      <c r="G22" s="46" t="str">
        <f t="shared" ref="G22:G24" si="1">IF(F22&lt;&gt;"",E22*F22,"")</f>
        <v/>
      </c>
      <c r="H22" s="47"/>
    </row>
    <row r="23" spans="2:8" ht="98">
      <c r="B23" s="12">
        <v>1.02</v>
      </c>
      <c r="C23" s="63" t="s">
        <v>12</v>
      </c>
      <c r="D23" s="43" t="s">
        <v>10</v>
      </c>
      <c r="E23" s="44">
        <v>2</v>
      </c>
      <c r="F23" s="45"/>
      <c r="G23" s="46" t="str">
        <f t="shared" si="1"/>
        <v/>
      </c>
      <c r="H23" s="47"/>
    </row>
    <row r="24" spans="2:8" ht="28">
      <c r="B24" s="12">
        <v>1.03</v>
      </c>
      <c r="C24" s="63" t="s">
        <v>14</v>
      </c>
      <c r="D24" s="43" t="s">
        <v>10</v>
      </c>
      <c r="E24" s="44">
        <v>1</v>
      </c>
      <c r="F24" s="45"/>
      <c r="G24" s="46" t="str">
        <f t="shared" si="1"/>
        <v/>
      </c>
      <c r="H24" s="47"/>
    </row>
    <row r="25" spans="2:8" ht="28">
      <c r="B25" s="12">
        <v>1.04</v>
      </c>
      <c r="C25" s="63" t="s">
        <v>15</v>
      </c>
      <c r="D25" s="43" t="s">
        <v>10</v>
      </c>
      <c r="E25" s="44">
        <v>4</v>
      </c>
      <c r="F25" s="45"/>
      <c r="G25" s="46" t="str">
        <f t="shared" ref="G25:G31" si="2">IF(F25&lt;&gt;"",E25*F25,"")</f>
        <v/>
      </c>
      <c r="H25" s="47"/>
    </row>
    <row r="26" spans="2:8" ht="28">
      <c r="B26" s="12">
        <v>1.05</v>
      </c>
      <c r="C26" s="63" t="s">
        <v>16</v>
      </c>
      <c r="D26" s="43" t="s">
        <v>10</v>
      </c>
      <c r="E26" s="44">
        <v>1</v>
      </c>
      <c r="F26" s="45"/>
      <c r="G26" s="46" t="str">
        <f t="shared" si="2"/>
        <v/>
      </c>
      <c r="H26" s="47"/>
    </row>
    <row r="27" spans="2:8" ht="42">
      <c r="B27" s="12">
        <v>1.06</v>
      </c>
      <c r="C27" s="63" t="s">
        <v>17</v>
      </c>
      <c r="D27" s="43" t="s">
        <v>10</v>
      </c>
      <c r="E27" s="44">
        <v>1</v>
      </c>
      <c r="F27" s="45"/>
      <c r="G27" s="46" t="str">
        <f t="shared" si="2"/>
        <v/>
      </c>
      <c r="H27" s="47"/>
    </row>
    <row r="28" spans="2:8" ht="28">
      <c r="B28" s="12">
        <v>1.07</v>
      </c>
      <c r="C28" s="63" t="s">
        <v>18</v>
      </c>
      <c r="D28" s="43" t="s">
        <v>10</v>
      </c>
      <c r="E28" s="44">
        <v>1</v>
      </c>
      <c r="F28" s="45"/>
      <c r="G28" s="46" t="str">
        <f t="shared" si="2"/>
        <v/>
      </c>
      <c r="H28" s="47"/>
    </row>
    <row r="29" spans="2:8" ht="42">
      <c r="B29" s="12">
        <v>1.08</v>
      </c>
      <c r="C29" s="63" t="s">
        <v>19</v>
      </c>
      <c r="D29" s="43" t="s">
        <v>10</v>
      </c>
      <c r="E29" s="44">
        <v>1</v>
      </c>
      <c r="F29" s="45"/>
      <c r="G29" s="46" t="str">
        <f t="shared" si="2"/>
        <v/>
      </c>
      <c r="H29" s="47"/>
    </row>
    <row r="30" spans="2:8" ht="98">
      <c r="B30" s="12">
        <v>1.0900000000000001</v>
      </c>
      <c r="C30" s="63" t="s">
        <v>20</v>
      </c>
      <c r="D30" s="43" t="s">
        <v>10</v>
      </c>
      <c r="E30" s="44">
        <v>1</v>
      </c>
      <c r="F30" s="45"/>
      <c r="G30" s="46" t="str">
        <f t="shared" si="2"/>
        <v/>
      </c>
      <c r="H30" s="47"/>
    </row>
    <row r="31" spans="2:8" ht="28">
      <c r="B31" s="12">
        <v>1.1000000000000001</v>
      </c>
      <c r="C31" s="63" t="s">
        <v>21</v>
      </c>
      <c r="D31" s="48" t="s">
        <v>10</v>
      </c>
      <c r="E31" s="48">
        <v>1</v>
      </c>
      <c r="F31" s="45"/>
      <c r="G31" s="46" t="str">
        <f t="shared" si="2"/>
        <v/>
      </c>
      <c r="H31" s="47"/>
    </row>
    <row r="32" spans="2:8" ht="28">
      <c r="B32" s="12">
        <v>1.1100000000000001</v>
      </c>
      <c r="C32" s="63" t="s">
        <v>22</v>
      </c>
      <c r="D32" s="43" t="s">
        <v>10</v>
      </c>
      <c r="E32" s="43">
        <v>1</v>
      </c>
      <c r="F32" s="45"/>
      <c r="G32" s="46" t="str">
        <f>IF(F32&lt;&gt;"",E32*F32,"")</f>
        <v/>
      </c>
      <c r="H32" s="47"/>
    </row>
    <row r="33" spans="2:9" ht="14">
      <c r="B33" s="13"/>
      <c r="C33" s="14" t="s">
        <v>23</v>
      </c>
      <c r="D33" s="15"/>
      <c r="E33" s="15"/>
      <c r="F33" s="16" t="s">
        <v>24</v>
      </c>
      <c r="G33" s="17">
        <f>SUM(G22:G32)</f>
        <v>0</v>
      </c>
      <c r="H33" s="18" t="s">
        <v>69</v>
      </c>
    </row>
    <row r="34" spans="2:9">
      <c r="D34" s="53" t="s">
        <v>27</v>
      </c>
      <c r="E34" s="53"/>
      <c r="F34" s="53"/>
      <c r="G34" s="49">
        <f>SUM(G7:G33)/2</f>
        <v>0</v>
      </c>
      <c r="H34" s="50"/>
      <c r="I34" s="2"/>
    </row>
    <row r="35" spans="2:9">
      <c r="D35" s="53" t="s">
        <v>28</v>
      </c>
      <c r="E35" s="53"/>
      <c r="F35" s="53"/>
      <c r="G35" s="49">
        <f>ROUND($G$34*H35,0)</f>
        <v>0</v>
      </c>
      <c r="H35" s="51"/>
      <c r="I35" s="2"/>
    </row>
    <row r="36" spans="2:9">
      <c r="D36" s="53" t="s">
        <v>29</v>
      </c>
      <c r="E36" s="53"/>
      <c r="F36" s="53"/>
      <c r="G36" s="49">
        <f t="shared" ref="G36:G37" si="3">ROUND($G$34*H36,0)</f>
        <v>0</v>
      </c>
      <c r="H36" s="50"/>
      <c r="I36" s="2"/>
    </row>
    <row r="37" spans="2:9">
      <c r="D37" s="53" t="s">
        <v>30</v>
      </c>
      <c r="E37" s="53"/>
      <c r="F37" s="53"/>
      <c r="G37" s="49">
        <f t="shared" si="3"/>
        <v>0</v>
      </c>
      <c r="H37" s="50"/>
      <c r="I37" s="2"/>
    </row>
    <row r="38" spans="2:9">
      <c r="D38" s="53" t="s">
        <v>74</v>
      </c>
      <c r="E38" s="53"/>
      <c r="F38" s="53"/>
      <c r="G38" s="49">
        <f>SUM(G35:G37)</f>
        <v>0</v>
      </c>
      <c r="H38" s="50"/>
      <c r="I38" s="2"/>
    </row>
    <row r="39" spans="2:9">
      <c r="D39" s="53" t="s">
        <v>31</v>
      </c>
      <c r="E39" s="53"/>
      <c r="F39" s="53"/>
      <c r="G39" s="49">
        <f>SUM(G34,G38)</f>
        <v>0</v>
      </c>
      <c r="H39" s="50"/>
      <c r="I39" s="2"/>
    </row>
  </sheetData>
  <mergeCells count="7">
    <mergeCell ref="D36:F36"/>
    <mergeCell ref="B1:H3"/>
    <mergeCell ref="D34:F34"/>
    <mergeCell ref="D35:F35"/>
    <mergeCell ref="D37:F37"/>
    <mergeCell ref="D38:F38"/>
    <mergeCell ref="D39:F39"/>
  </mergeCells>
  <printOptions horizontalCentered="1"/>
  <pageMargins left="0.74803149606299213" right="0.74803149606299213" top="0.98425196850393704" bottom="0.98425196850393704" header="0.51181102362204722" footer="0.51181102362204722"/>
  <pageSetup scale="68" fitToHeight="17" orientation="landscape" horizontalDpi="0" verticalDpi="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6241F-CE3C-7441-80E0-5A6F91A703D7}">
  <dimension ref="A1:J37"/>
  <sheetViews>
    <sheetView topLeftCell="A3" workbookViewId="0">
      <selection activeCell="K20" sqref="K20"/>
    </sheetView>
  </sheetViews>
  <sheetFormatPr baseColWidth="10" defaultColWidth="11" defaultRowHeight="15"/>
  <cols>
    <col min="1" max="1" width="5.83203125" style="22" customWidth="1"/>
    <col min="2" max="2" width="49.33203125" style="22" customWidth="1"/>
    <col min="3" max="3" width="10.1640625" style="22" bestFit="1" customWidth="1"/>
    <col min="4" max="4" width="13" style="22" customWidth="1"/>
    <col min="5" max="5" width="9.83203125" style="22" customWidth="1"/>
    <col min="6" max="6" width="10.5" style="22" customWidth="1"/>
    <col min="7" max="7" width="14.6640625" style="22" customWidth="1"/>
    <col min="8" max="8" width="11" style="22"/>
    <col min="9" max="9" width="15.6640625" style="22" bestFit="1" customWidth="1"/>
    <col min="10" max="10" width="14.6640625" style="22" bestFit="1" customWidth="1"/>
    <col min="11" max="16384" width="11" style="22"/>
  </cols>
  <sheetData>
    <row r="1" spans="1:9">
      <c r="A1" s="38" t="s">
        <v>68</v>
      </c>
      <c r="B1" s="37"/>
      <c r="C1" s="37"/>
      <c r="D1" s="37"/>
      <c r="E1" s="37"/>
      <c r="F1" s="37"/>
      <c r="G1" s="36"/>
    </row>
    <row r="2" spans="1:9" ht="30">
      <c r="A2" s="35" t="s">
        <v>45</v>
      </c>
      <c r="B2" s="34" t="s">
        <v>44</v>
      </c>
      <c r="C2" s="34" t="s">
        <v>67</v>
      </c>
      <c r="D2" s="34" t="s">
        <v>66</v>
      </c>
      <c r="E2" s="34" t="s">
        <v>61</v>
      </c>
      <c r="F2" s="34" t="s">
        <v>60</v>
      </c>
      <c r="G2" s="33" t="s">
        <v>54</v>
      </c>
    </row>
    <row r="3" spans="1:9">
      <c r="A3" s="32">
        <v>1</v>
      </c>
      <c r="B3" s="31" t="s">
        <v>70</v>
      </c>
      <c r="C3" s="30">
        <v>5000000</v>
      </c>
      <c r="D3" s="39">
        <v>1.66</v>
      </c>
      <c r="E3" s="39">
        <v>0.2</v>
      </c>
      <c r="F3" s="28">
        <v>2</v>
      </c>
      <c r="G3" s="27">
        <f>PRODUCT(C3:F3)</f>
        <v>3320000</v>
      </c>
      <c r="I3" s="39">
        <f>10/60</f>
        <v>0.16666666666666666</v>
      </c>
    </row>
    <row r="4" spans="1:9">
      <c r="A4" s="32">
        <v>1</v>
      </c>
      <c r="B4" s="31" t="s">
        <v>65</v>
      </c>
      <c r="C4" s="30">
        <v>4000000</v>
      </c>
      <c r="D4" s="39">
        <f>+D3</f>
        <v>1.66</v>
      </c>
      <c r="E4" s="39">
        <f>+E3</f>
        <v>0.2</v>
      </c>
      <c r="F4" s="28">
        <f>+F3</f>
        <v>2</v>
      </c>
      <c r="G4" s="27">
        <f>PRODUCT(C4:F4)</f>
        <v>2656000</v>
      </c>
    </row>
    <row r="5" spans="1:9" ht="16" thickBot="1">
      <c r="A5" s="26"/>
      <c r="B5" s="25"/>
      <c r="C5" s="25"/>
      <c r="D5" s="58" t="s">
        <v>64</v>
      </c>
      <c r="E5" s="59"/>
      <c r="F5" s="59"/>
      <c r="G5" s="23">
        <f>+SUM(G3:G4)</f>
        <v>5976000</v>
      </c>
    </row>
    <row r="6" spans="1:9">
      <c r="A6" s="38" t="s">
        <v>63</v>
      </c>
      <c r="B6" s="37"/>
      <c r="C6" s="37"/>
      <c r="D6" s="37"/>
      <c r="E6" s="37"/>
      <c r="F6" s="37"/>
      <c r="G6" s="36"/>
    </row>
    <row r="7" spans="1:9" ht="30">
      <c r="A7" s="35" t="s">
        <v>45</v>
      </c>
      <c r="B7" s="34" t="s">
        <v>44</v>
      </c>
      <c r="C7" s="34" t="s">
        <v>62</v>
      </c>
      <c r="D7" s="34"/>
      <c r="E7" s="34" t="s">
        <v>61</v>
      </c>
      <c r="F7" s="34" t="s">
        <v>60</v>
      </c>
      <c r="G7" s="33" t="s">
        <v>54</v>
      </c>
    </row>
    <row r="8" spans="1:9">
      <c r="A8" s="32">
        <v>1</v>
      </c>
      <c r="B8" s="31" t="s">
        <v>59</v>
      </c>
      <c r="C8" s="30">
        <v>106634.56290654502</v>
      </c>
      <c r="D8" s="29"/>
      <c r="E8" s="29">
        <v>1</v>
      </c>
      <c r="F8" s="28">
        <f>+F3</f>
        <v>2</v>
      </c>
      <c r="G8" s="27">
        <f>PRODUCT(C8:F8)</f>
        <v>213269.12581309004</v>
      </c>
    </row>
    <row r="9" spans="1:9" ht="60" customHeight="1">
      <c r="A9" s="32">
        <v>2</v>
      </c>
      <c r="B9" s="31" t="s">
        <v>58</v>
      </c>
      <c r="C9" s="30">
        <v>2000000</v>
      </c>
      <c r="D9" s="29"/>
      <c r="E9" s="29">
        <f>+E4</f>
        <v>0.2</v>
      </c>
      <c r="F9" s="28">
        <f>+F3</f>
        <v>2</v>
      </c>
      <c r="G9" s="27">
        <f t="shared" ref="G9" si="0">PRODUCT(C9:F9)</f>
        <v>800000</v>
      </c>
    </row>
    <row r="10" spans="1:9" ht="16" thickBot="1">
      <c r="A10" s="26"/>
      <c r="B10" s="25"/>
      <c r="C10" s="25"/>
      <c r="D10" s="58" t="s">
        <v>57</v>
      </c>
      <c r="E10" s="59"/>
      <c r="F10" s="59"/>
      <c r="G10" s="23">
        <f>SUM(G8:G9)</f>
        <v>1013269.12581309</v>
      </c>
    </row>
    <row r="11" spans="1:9">
      <c r="A11" s="38" t="s">
        <v>56</v>
      </c>
      <c r="B11" s="37"/>
      <c r="C11" s="37"/>
      <c r="D11" s="37"/>
      <c r="E11" s="37"/>
      <c r="F11" s="37"/>
      <c r="G11" s="36"/>
    </row>
    <row r="12" spans="1:9">
      <c r="A12" s="35" t="s">
        <v>45</v>
      </c>
      <c r="B12" s="34" t="s">
        <v>44</v>
      </c>
      <c r="C12" s="34" t="s">
        <v>43</v>
      </c>
      <c r="D12" s="34" t="s">
        <v>55</v>
      </c>
      <c r="E12" s="34"/>
      <c r="F12" s="34"/>
      <c r="G12" s="33" t="s">
        <v>54</v>
      </c>
    </row>
    <row r="13" spans="1:9" hidden="1">
      <c r="A13" s="32">
        <v>1</v>
      </c>
      <c r="B13" s="31" t="s">
        <v>53</v>
      </c>
      <c r="C13" s="30">
        <f>+I32</f>
        <v>0</v>
      </c>
      <c r="D13" s="29">
        <f>10/1000</f>
        <v>0.01</v>
      </c>
      <c r="E13" s="29"/>
      <c r="F13" s="28"/>
      <c r="G13" s="27"/>
    </row>
    <row r="14" spans="1:9">
      <c r="A14" s="32">
        <v>1</v>
      </c>
      <c r="B14" s="31" t="s">
        <v>52</v>
      </c>
      <c r="C14" s="30">
        <v>169037038</v>
      </c>
      <c r="D14" s="29">
        <v>0.05</v>
      </c>
      <c r="E14" s="29"/>
      <c r="F14" s="28"/>
      <c r="G14" s="27">
        <f t="shared" ref="G14:G18" si="1">ROUND(D14*C14,0)</f>
        <v>8451852</v>
      </c>
    </row>
    <row r="15" spans="1:9">
      <c r="A15" s="32">
        <v>1</v>
      </c>
      <c r="B15" s="31" t="s">
        <v>51</v>
      </c>
      <c r="C15" s="30">
        <f t="shared" ref="C15:C19" si="2">+C14</f>
        <v>169037038</v>
      </c>
      <c r="D15" s="39">
        <v>0.02</v>
      </c>
      <c r="E15" s="29"/>
      <c r="F15" s="28"/>
      <c r="G15" s="27">
        <f t="shared" si="1"/>
        <v>3380741</v>
      </c>
    </row>
    <row r="16" spans="1:9">
      <c r="A16" s="32">
        <v>1</v>
      </c>
      <c r="B16" s="31" t="s">
        <v>50</v>
      </c>
      <c r="C16" s="30">
        <f t="shared" si="2"/>
        <v>169037038</v>
      </c>
      <c r="D16" s="39">
        <v>2.5000000000000001E-2</v>
      </c>
      <c r="E16" s="29"/>
      <c r="F16" s="28"/>
      <c r="G16" s="27">
        <f t="shared" si="1"/>
        <v>4225926</v>
      </c>
    </row>
    <row r="17" spans="1:10">
      <c r="A17" s="32">
        <v>1</v>
      </c>
      <c r="B17" s="31" t="s">
        <v>49</v>
      </c>
      <c r="C17" s="30">
        <f t="shared" si="2"/>
        <v>169037038</v>
      </c>
      <c r="D17" s="39">
        <v>0.04</v>
      </c>
      <c r="E17" s="29"/>
      <c r="F17" s="28"/>
      <c r="G17" s="27">
        <f t="shared" si="1"/>
        <v>6761482</v>
      </c>
    </row>
    <row r="18" spans="1:10">
      <c r="A18" s="32">
        <v>1</v>
      </c>
      <c r="B18" s="31" t="s">
        <v>48</v>
      </c>
      <c r="C18" s="30">
        <f t="shared" si="2"/>
        <v>169037038</v>
      </c>
      <c r="D18" s="39">
        <v>0.02</v>
      </c>
      <c r="E18" s="29"/>
      <c r="F18" s="28"/>
      <c r="G18" s="27">
        <f t="shared" si="1"/>
        <v>3380741</v>
      </c>
    </row>
    <row r="19" spans="1:10" hidden="1">
      <c r="A19" s="32">
        <v>1</v>
      </c>
      <c r="B19" s="31" t="s">
        <v>47</v>
      </c>
      <c r="C19" s="30">
        <f t="shared" si="2"/>
        <v>169037038</v>
      </c>
      <c r="D19" s="29">
        <v>0.02</v>
      </c>
      <c r="E19" s="29"/>
      <c r="F19" s="28"/>
      <c r="G19" s="27"/>
    </row>
    <row r="20" spans="1:10" ht="16" thickBot="1">
      <c r="A20" s="26"/>
      <c r="B20" s="25"/>
      <c r="C20" s="25"/>
      <c r="D20" s="58" t="s">
        <v>36</v>
      </c>
      <c r="E20" s="59"/>
      <c r="F20" s="59"/>
      <c r="G20" s="23">
        <f>SUM(G13:G19)</f>
        <v>26200742</v>
      </c>
    </row>
    <row r="21" spans="1:10">
      <c r="A21" s="38" t="s">
        <v>46</v>
      </c>
      <c r="B21" s="37"/>
      <c r="C21" s="37"/>
      <c r="D21" s="37"/>
      <c r="E21" s="37"/>
      <c r="F21" s="37"/>
      <c r="G21" s="36"/>
    </row>
    <row r="22" spans="1:10">
      <c r="A22" s="35" t="s">
        <v>45</v>
      </c>
      <c r="B22" s="34" t="s">
        <v>44</v>
      </c>
      <c r="C22" s="34" t="s">
        <v>43</v>
      </c>
      <c r="D22" s="40" t="s">
        <v>42</v>
      </c>
      <c r="E22" s="40" t="s">
        <v>41</v>
      </c>
      <c r="F22" s="34"/>
      <c r="G22" s="33"/>
    </row>
    <row r="23" spans="1:10">
      <c r="A23" s="32">
        <v>1</v>
      </c>
      <c r="B23" s="31" t="s">
        <v>71</v>
      </c>
      <c r="C23" s="30">
        <f>+C24*0.5</f>
        <v>84518519</v>
      </c>
      <c r="D23" s="29">
        <v>1</v>
      </c>
      <c r="E23" s="52">
        <v>3.2477510000000001E-3</v>
      </c>
      <c r="F23" s="28"/>
      <c r="G23" s="41">
        <f t="shared" ref="G23" si="3">+D23*C23*E23</f>
        <v>274495.104600769</v>
      </c>
    </row>
    <row r="24" spans="1:10">
      <c r="A24" s="32">
        <v>1</v>
      </c>
      <c r="B24" s="31" t="s">
        <v>40</v>
      </c>
      <c r="C24" s="30">
        <f>+C14</f>
        <v>169037038</v>
      </c>
      <c r="D24" s="29">
        <v>0.2</v>
      </c>
      <c r="E24" s="52">
        <f t="shared" ref="E24" si="4">+E23</f>
        <v>3.2477510000000001E-3</v>
      </c>
      <c r="F24" s="28"/>
      <c r="G24" s="41">
        <f>+D24*C24*E24</f>
        <v>109798.0418403076</v>
      </c>
    </row>
    <row r="25" spans="1:10">
      <c r="A25" s="32">
        <v>1</v>
      </c>
      <c r="B25" s="31" t="s">
        <v>39</v>
      </c>
      <c r="C25" s="30">
        <f>+C24</f>
        <v>169037038</v>
      </c>
      <c r="D25" s="29">
        <v>0.05</v>
      </c>
      <c r="E25" s="52">
        <f>+E24</f>
        <v>3.2477510000000001E-3</v>
      </c>
      <c r="F25" s="28"/>
      <c r="G25" s="41">
        <f t="shared" ref="G25:G28" si="5">+D25*C25*E25</f>
        <v>27449.510460076901</v>
      </c>
    </row>
    <row r="26" spans="1:10">
      <c r="A26" s="32">
        <v>1</v>
      </c>
      <c r="B26" s="31" t="s">
        <v>38</v>
      </c>
      <c r="C26" s="30">
        <f>+C25</f>
        <v>169037038</v>
      </c>
      <c r="D26" s="29">
        <v>0.2</v>
      </c>
      <c r="E26" s="52">
        <f t="shared" ref="E26:E28" si="6">+E25</f>
        <v>3.2477510000000001E-3</v>
      </c>
      <c r="F26" s="28"/>
      <c r="G26" s="41">
        <f t="shared" si="5"/>
        <v>109798.0418403076</v>
      </c>
    </row>
    <row r="27" spans="1:10">
      <c r="A27" s="32">
        <v>1</v>
      </c>
      <c r="B27" s="31" t="s">
        <v>72</v>
      </c>
      <c r="C27" s="30">
        <f>+SUM('PTAP SAN ISIDRO_PTAP MOLINOS'!G7:G12,'PTAP SAN ISIDRO_PTAP MOLINOS'!G14,'PTAP SAN ISIDRO_PTAP MOLINOS'!G22:G25,'PTAP SAN ISIDRO_PTAP MOLINOS'!G27)</f>
        <v>0</v>
      </c>
      <c r="D27" s="29">
        <v>0.2</v>
      </c>
      <c r="E27" s="52">
        <f t="shared" si="6"/>
        <v>3.2477510000000001E-3</v>
      </c>
      <c r="F27" s="28"/>
      <c r="G27" s="41">
        <f t="shared" si="5"/>
        <v>0</v>
      </c>
    </row>
    <row r="28" spans="1:10">
      <c r="A28" s="32">
        <v>1</v>
      </c>
      <c r="B28" s="31" t="s">
        <v>73</v>
      </c>
      <c r="C28" s="30">
        <f>+C27</f>
        <v>0</v>
      </c>
      <c r="D28" s="29">
        <v>0.1</v>
      </c>
      <c r="E28" s="52">
        <f t="shared" si="6"/>
        <v>3.2477510000000001E-3</v>
      </c>
      <c r="F28" s="28"/>
      <c r="G28" s="41">
        <f t="shared" si="5"/>
        <v>0</v>
      </c>
    </row>
    <row r="29" spans="1:10">
      <c r="A29" s="32">
        <v>1</v>
      </c>
      <c r="B29" s="31" t="s">
        <v>37</v>
      </c>
      <c r="C29" s="30">
        <f>200*1750905</f>
        <v>350181000</v>
      </c>
      <c r="D29" s="29">
        <v>1</v>
      </c>
      <c r="E29" s="52">
        <f>+E26</f>
        <v>3.2477510000000001E-3</v>
      </c>
      <c r="F29" s="28"/>
      <c r="G29" s="41">
        <f>+D29*C29*E29+I26</f>
        <v>1137300.6929310001</v>
      </c>
    </row>
    <row r="30" spans="1:10" ht="16" thickBot="1">
      <c r="A30" s="26"/>
      <c r="B30" s="25"/>
      <c r="C30" s="25"/>
      <c r="D30" s="58" t="s">
        <v>36</v>
      </c>
      <c r="E30" s="59"/>
      <c r="F30" s="59"/>
      <c r="G30" s="23">
        <f>SUM(G23:G29)</f>
        <v>1658841.3916724613</v>
      </c>
    </row>
    <row r="32" spans="1:10" ht="16" customHeight="1" thickBot="1">
      <c r="C32" s="57" t="s">
        <v>35</v>
      </c>
      <c r="D32" s="57"/>
      <c r="E32" s="57"/>
      <c r="F32" s="24" t="e">
        <f>ROUND(G32/'PTAP SAN ISIDRO_PTAP MOLINOS'!G34,8)</f>
        <v>#DIV/0!</v>
      </c>
      <c r="G32" s="23">
        <f>SUM(G30,G20,G10,G5)</f>
        <v>34848852.517485552</v>
      </c>
      <c r="I32" s="42"/>
      <c r="J32" s="42"/>
    </row>
    <row r="33" spans="3:10" ht="16" customHeight="1" thickBot="1">
      <c r="C33" s="57" t="s">
        <v>34</v>
      </c>
      <c r="D33" s="57"/>
      <c r="E33" s="57"/>
      <c r="F33" s="24">
        <v>0.01</v>
      </c>
      <c r="G33" s="23">
        <f>ROUND(F33*'PTAP SAN ISIDRO_PTAP MOLINOS'!G34,0)</f>
        <v>0</v>
      </c>
      <c r="I33" s="42">
        <f>+'PTAP SAN ISIDRO_PTAP MOLINOS'!G39</f>
        <v>0</v>
      </c>
      <c r="J33" s="42"/>
    </row>
    <row r="34" spans="3:10" ht="16" customHeight="1" thickBot="1">
      <c r="C34" s="57" t="s">
        <v>33</v>
      </c>
      <c r="D34" s="57"/>
      <c r="E34" s="57"/>
      <c r="F34" s="24">
        <v>0.05</v>
      </c>
      <c r="G34" s="23">
        <f>ROUND(F34*'PTAP SAN ISIDRO_PTAP MOLINOS'!G34,0)</f>
        <v>0</v>
      </c>
      <c r="I34" s="42">
        <v>169037038</v>
      </c>
      <c r="J34" s="42">
        <f>+I34-I33</f>
        <v>169037038</v>
      </c>
    </row>
    <row r="35" spans="3:10" ht="16" customHeight="1" thickBot="1">
      <c r="C35" s="57" t="s">
        <v>32</v>
      </c>
      <c r="D35" s="57"/>
      <c r="E35" s="57"/>
      <c r="F35" s="24" t="e">
        <f>SUM(F32:F34)</f>
        <v>#DIV/0!</v>
      </c>
      <c r="G35" s="23">
        <f>SUM(G32:G34)</f>
        <v>34848852.517485552</v>
      </c>
      <c r="I35" s="42"/>
    </row>
    <row r="36" spans="3:10">
      <c r="I36" s="42"/>
    </row>
    <row r="37" spans="3:10">
      <c r="G37" s="42"/>
    </row>
  </sheetData>
  <mergeCells count="8">
    <mergeCell ref="C34:E34"/>
    <mergeCell ref="C35:E35"/>
    <mergeCell ref="D5:F5"/>
    <mergeCell ref="D10:F10"/>
    <mergeCell ref="D20:F20"/>
    <mergeCell ref="D30:F30"/>
    <mergeCell ref="C32:E32"/>
    <mergeCell ref="C33:E33"/>
  </mergeCell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PTAP SAN ISIDRO_PTAP MOLINOS</vt:lpstr>
      <vt:lpstr>AIU</vt:lpstr>
      <vt:lpstr>'PTAP SAN ISIDRO_PTAP MOLINOS'!Print_Area</vt:lpstr>
      <vt:lpstr>'PTAP SAN ISIDRO_PTAP MOLINOS'!Print_Titles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emano</dc:creator>
  <cp:lastModifiedBy>Ivan Camilo Alarcon Luna</cp:lastModifiedBy>
  <cp:lastPrinted>2026-06-23T18:19:30Z</cp:lastPrinted>
  <dcterms:created xsi:type="dcterms:W3CDTF">2026-03-02T19:47:00Z</dcterms:created>
  <dcterms:modified xsi:type="dcterms:W3CDTF">2026-07-14T16:03:47Z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5CDCD0E35F6646ECB816B695D6149E9D_13</vt:lpwstr>
  </property>
  <property fmtid="{D5CDD505-2E9C-101B-9397-08002B2CF9AE}" pid="3" name="KSOProductBuildVer">
    <vt:lpwstr>2058-12.1.0.25242</vt:lpwstr>
  </property>
  <property fmtid="{D5CDD505-2E9C-101B-9397-08002B2CF9AE}" pid="4" name="CalculationRule">
    <vt:i4>0</vt:i4>
  </property>
</Properties>
</file>