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c7a8aede2ebd427/Documents/CONTRATACIÓN 2026 ALCALDÍA DE MOSQUERA/PAE 2026/PAE 2026 ENVIAR/"/>
    </mc:Choice>
  </mc:AlternateContent>
  <xr:revisionPtr revIDLastSave="72" documentId="8_{17D6B42D-1A82-4BC1-BABC-7E7BE690A08E}" xr6:coauthVersionLast="47" xr6:coauthVersionMax="47" xr10:uidLastSave="{51C47939-CB5C-4B66-9D59-4920F165F3BD}"/>
  <bookViews>
    <workbookView xWindow="-120" yWindow="-120" windowWidth="29040" windowHeight="17520" xr2:uid="{CB28373D-F1D3-4333-8157-AEA623222A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Q13" i="1"/>
  <c r="Q12" i="1"/>
  <c r="M20" i="1"/>
  <c r="P11" i="1"/>
  <c r="P9" i="1"/>
  <c r="P8" i="1"/>
  <c r="P7" i="1"/>
  <c r="P6" i="1"/>
  <c r="P5" i="1"/>
  <c r="P4" i="1"/>
  <c r="O8" i="1"/>
  <c r="O7" i="1"/>
  <c r="O6" i="1"/>
  <c r="O5" i="1"/>
  <c r="O4" i="1"/>
  <c r="N11" i="1"/>
  <c r="N10" i="1"/>
  <c r="N9" i="1"/>
  <c r="N8" i="1"/>
  <c r="N7" i="1"/>
  <c r="N6" i="1"/>
  <c r="N5" i="1"/>
  <c r="N4" i="1"/>
  <c r="L8" i="1"/>
  <c r="M8" i="1" s="1"/>
  <c r="L7" i="1"/>
  <c r="M7" i="1" s="1"/>
  <c r="L6" i="1"/>
  <c r="M6" i="1" s="1"/>
  <c r="L5" i="1"/>
  <c r="M5" i="1" s="1"/>
  <c r="L4" i="1"/>
  <c r="M4" i="1" s="1"/>
  <c r="I4" i="1"/>
  <c r="J4" i="1" s="1"/>
  <c r="I8" i="1"/>
  <c r="J8" i="1" s="1"/>
  <c r="I7" i="1"/>
  <c r="J7" i="1" s="1"/>
  <c r="I6" i="1"/>
  <c r="J6" i="1" s="1"/>
  <c r="I5" i="1"/>
  <c r="J5" i="1" s="1"/>
  <c r="F4" i="1"/>
  <c r="F5" i="1"/>
  <c r="G5" i="1"/>
  <c r="F8" i="1"/>
  <c r="G8" i="1" s="1"/>
  <c r="F7" i="1"/>
  <c r="G7" i="1" s="1"/>
  <c r="F6" i="1"/>
  <c r="G6" i="1" s="1"/>
  <c r="Q14" i="1" l="1"/>
  <c r="G4" i="1"/>
  <c r="M12" i="1"/>
  <c r="J12" i="1"/>
  <c r="G12" i="1"/>
</calcChain>
</file>

<file path=xl/sharedStrings.xml><?xml version="1.0" encoding="utf-8"?>
<sst xmlns="http://schemas.openxmlformats.org/spreadsheetml/2006/main" count="34" uniqueCount="25">
  <si>
    <t>TIPO DE COMPLEMENTO ALIMENTARO</t>
  </si>
  <si>
    <t>GRUPO ETARIO (GRADO)</t>
  </si>
  <si>
    <t>No. RACIONES</t>
  </si>
  <si>
    <t>NUMERO DE DIAS CALENDARIO ESCOLAR</t>
  </si>
  <si>
    <t>VALOR UNITARIO</t>
  </si>
  <si>
    <t>VALOR DIA CALENDARIO ESCOLAR</t>
  </si>
  <si>
    <t>RACIÓN PARA PREPARAR EN SITIO</t>
  </si>
  <si>
    <t>PREESCOLAR: PREJARDÍN, JARDÍN Y TRANSICIÓN</t>
  </si>
  <si>
    <t>BASICA PRIMARIA: PRIMERO, SEGUNDO Y TERCERO</t>
  </si>
  <si>
    <t>BASICA PRIMARIA: CUARTO Y QUINTO</t>
  </si>
  <si>
    <t>BASICA SECUNDARIA</t>
  </si>
  <si>
    <t>BASICA MEDIA</t>
  </si>
  <si>
    <t>INDUSTRIALIZADO</t>
  </si>
  <si>
    <t>VALOR ADICIONAL PARA LA CCT</t>
  </si>
  <si>
    <t>VALOR TOTAL PARA 220 DIAS CALENDARIO ESCOLAR</t>
  </si>
  <si>
    <t>COTIZACIÓN 3 SEDEALCO</t>
  </si>
  <si>
    <t>PROMEDIO</t>
  </si>
  <si>
    <t>PROMEDIO VALOR DIA CALENDARIO ESCOLAR</t>
  </si>
  <si>
    <t>COTIZACIÓN 2-  FUNPREMAVIDA</t>
  </si>
  <si>
    <t>COTIZACIÓN 1  GLOBAL MILENIUM</t>
  </si>
  <si>
    <t>ESTUDIO DE MERCADO
DESARROLLAR EL PROGRAMA DE ALIMENTACIÓN ESCOLAR PAE EN EL MUNICIPIO DE MOSQUERA – CUNDINAMARCA, ACORDE A LOS LINEAMIENTOS TÉCNICO – ADMINISTRATIVOS, LOS ESTÁNDARES Y LAS CONDICIONES MÍNIMAS DEL PROGRAMA DE ALIMENTACIÓN ESCOLAR – PAE EMITIDAS POR LA UNIDAD ADMINISTRATIVA ESPECIAL DE ALIMENTACIÓN ESCOLAR – ALIMENTOS PARA APRENDER</t>
  </si>
  <si>
    <t>15% vf</t>
  </si>
  <si>
    <t>85% p.o.e</t>
  </si>
  <si>
    <t>v. total PAE 2026-2027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</si>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</sst>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[$$-240A]\ #,##0.00"/>
    <numFmt numFmtId="165" formatCode="[$$-240A]\ #,##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9" fontId="0" fillId="0" borderId="0" xfId="0" applyNumberFormat="1"/>
    <xf numFmtId="3" fontId="0" fillId="0" borderId="0" xfId="0" applyNumberFormat="1"/>
    <xf numFmtId="6" fontId="0" fillId="0" borderId="0" xfId="0" applyNumberFormat="1"/>
    <xf numFmtId="0" fontId="3" fillId="2" borderId="2" xfId="0" applyFont="1" applyFill="1" applyBorder="1" applyAlignment="1">
      <alignment horizontal="center" wrapText="1"/>
    </xf>
    <xf numFmtId="16" fontId="3" fillId="2" borderId="2" xfId="0" applyNumberFormat="1" applyFont="1" applyFill="1" applyBorder="1" applyAlignment="1">
      <alignment horizontal="center" wrapText="1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164" fontId="6" fillId="6" borderId="2" xfId="0" applyNumberFormat="1" applyFont="1" applyFill="1" applyBorder="1" applyAlignment="1">
      <alignment horizontal="center" vertical="center"/>
    </xf>
    <xf numFmtId="165" fontId="6" fillId="6" borderId="2" xfId="0" applyNumberFormat="1" applyFont="1" applyFill="1" applyBorder="1" applyAlignment="1">
      <alignment horizontal="right" vertical="center"/>
    </xf>
    <xf numFmtId="166" fontId="6" fillId="6" borderId="2" xfId="1" applyNumberFormat="1" applyFont="1" applyFill="1" applyBorder="1" applyAlignment="1">
      <alignment horizontal="center" vertical="center"/>
    </xf>
    <xf numFmtId="165" fontId="6" fillId="6" borderId="2" xfId="0" applyNumberFormat="1" applyFont="1" applyFill="1" applyBorder="1" applyAlignment="1">
      <alignment horizontal="center" vertical="center"/>
    </xf>
    <xf numFmtId="0" fontId="0" fillId="6" borderId="23" xfId="0" applyFill="1" applyBorder="1"/>
    <xf numFmtId="165" fontId="0" fillId="6" borderId="23" xfId="0" applyNumberFormat="1" applyFill="1" applyBorder="1"/>
    <xf numFmtId="165" fontId="4" fillId="6" borderId="22" xfId="0" applyNumberFormat="1" applyFont="1" applyFill="1" applyBorder="1"/>
    <xf numFmtId="0" fontId="3" fillId="7" borderId="2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/>
    </xf>
    <xf numFmtId="165" fontId="6" fillId="7" borderId="2" xfId="0" applyNumberFormat="1" applyFont="1" applyFill="1" applyBorder="1" applyAlignment="1">
      <alignment horizontal="right" vertical="center"/>
    </xf>
    <xf numFmtId="165" fontId="6" fillId="7" borderId="8" xfId="0" applyNumberFormat="1" applyFont="1" applyFill="1" applyBorder="1" applyAlignment="1">
      <alignment horizontal="right" vertical="center"/>
    </xf>
    <xf numFmtId="166" fontId="6" fillId="7" borderId="2" xfId="1" applyNumberFormat="1" applyFont="1" applyFill="1" applyBorder="1" applyAlignment="1">
      <alignment horizontal="center" vertical="center"/>
    </xf>
    <xf numFmtId="165" fontId="6" fillId="7" borderId="2" xfId="0" applyNumberFormat="1" applyFont="1" applyFill="1" applyBorder="1" applyAlignment="1">
      <alignment horizontal="center" vertical="center"/>
    </xf>
    <xf numFmtId="165" fontId="6" fillId="7" borderId="8" xfId="0" applyNumberFormat="1" applyFont="1" applyFill="1" applyBorder="1" applyAlignment="1">
      <alignment horizontal="center" vertical="center"/>
    </xf>
    <xf numFmtId="0" fontId="0" fillId="7" borderId="23" xfId="0" applyFill="1" applyBorder="1"/>
    <xf numFmtId="165" fontId="4" fillId="7" borderId="25" xfId="0" applyNumberFormat="1" applyFont="1" applyFill="1" applyBorder="1"/>
    <xf numFmtId="0" fontId="3" fillId="8" borderId="2" xfId="0" applyFont="1" applyFill="1" applyBorder="1" applyAlignment="1">
      <alignment horizontal="center" vertical="center" wrapText="1"/>
    </xf>
    <xf numFmtId="164" fontId="6" fillId="8" borderId="2" xfId="0" applyNumberFormat="1" applyFont="1" applyFill="1" applyBorder="1" applyAlignment="1">
      <alignment horizontal="center" vertical="center"/>
    </xf>
    <xf numFmtId="165" fontId="6" fillId="8" borderId="2" xfId="0" applyNumberFormat="1" applyFont="1" applyFill="1" applyBorder="1" applyAlignment="1">
      <alignment horizontal="right" vertical="center"/>
    </xf>
    <xf numFmtId="166" fontId="6" fillId="8" borderId="2" xfId="1" applyNumberFormat="1" applyFont="1" applyFill="1" applyBorder="1" applyAlignment="1">
      <alignment horizontal="center" vertical="center"/>
    </xf>
    <xf numFmtId="165" fontId="6" fillId="8" borderId="2" xfId="0" applyNumberFormat="1" applyFont="1" applyFill="1" applyBorder="1" applyAlignment="1">
      <alignment horizontal="center" vertical="center"/>
    </xf>
    <xf numFmtId="165" fontId="4" fillId="8" borderId="22" xfId="0" applyNumberFormat="1" applyFont="1" applyFill="1" applyBorder="1" applyAlignment="1">
      <alignment horizontal="right" vertical="center"/>
    </xf>
    <xf numFmtId="166" fontId="6" fillId="8" borderId="5" xfId="1" applyNumberFormat="1" applyFont="1" applyFill="1" applyBorder="1" applyAlignment="1">
      <alignment vertical="center"/>
    </xf>
    <xf numFmtId="166" fontId="6" fillId="8" borderId="1" xfId="1" applyNumberFormat="1" applyFont="1" applyFill="1" applyBorder="1" applyAlignment="1">
      <alignment vertical="center"/>
    </xf>
    <xf numFmtId="166" fontId="6" fillId="6" borderId="5" xfId="1" applyNumberFormat="1" applyFont="1" applyFill="1" applyBorder="1" applyAlignment="1">
      <alignment vertical="center"/>
    </xf>
    <xf numFmtId="166" fontId="6" fillId="6" borderId="1" xfId="1" applyNumberFormat="1" applyFont="1" applyFill="1" applyBorder="1" applyAlignment="1">
      <alignment vertical="center"/>
    </xf>
    <xf numFmtId="166" fontId="6" fillId="7" borderId="5" xfId="1" applyNumberFormat="1" applyFont="1" applyFill="1" applyBorder="1" applyAlignment="1">
      <alignment vertical="center"/>
    </xf>
    <xf numFmtId="166" fontId="6" fillId="7" borderId="1" xfId="1" applyNumberFormat="1" applyFont="1" applyFill="1" applyBorder="1" applyAlignment="1">
      <alignment vertical="center"/>
    </xf>
    <xf numFmtId="164" fontId="3" fillId="4" borderId="2" xfId="0" applyNumberFormat="1" applyFont="1" applyFill="1" applyBorder="1" applyAlignment="1">
      <alignment vertical="center"/>
    </xf>
    <xf numFmtId="165" fontId="3" fillId="4" borderId="2" xfId="0" applyNumberFormat="1" applyFont="1" applyFill="1" applyBorder="1" applyAlignment="1">
      <alignment vertical="center"/>
    </xf>
    <xf numFmtId="0" fontId="7" fillId="4" borderId="22" xfId="0" applyFont="1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3" fillId="4" borderId="15" xfId="0" applyNumberFormat="1" applyFont="1" applyFill="1" applyBorder="1" applyAlignment="1">
      <alignment horizontal="right" vertical="center"/>
    </xf>
    <xf numFmtId="44" fontId="0" fillId="0" borderId="0" xfId="1" applyFont="1"/>
    <xf numFmtId="44" fontId="0" fillId="0" borderId="0" xfId="0" applyNumberFormat="1"/>
    <xf numFmtId="164" fontId="0" fillId="0" borderId="0" xfId="0" applyNumberFormat="1"/>
    <xf numFmtId="0" fontId="7" fillId="4" borderId="25" xfId="0" applyFont="1" applyFill="1" applyBorder="1"/>
    <xf numFmtId="166" fontId="3" fillId="4" borderId="17" xfId="0" applyNumberFormat="1" applyFont="1" applyFill="1" applyBorder="1" applyAlignment="1">
      <alignment horizontal="right"/>
    </xf>
    <xf numFmtId="164" fontId="5" fillId="9" borderId="2" xfId="0" applyNumberFormat="1" applyFont="1" applyFill="1" applyBorder="1"/>
    <xf numFmtId="4" fontId="5" fillId="9" borderId="2" xfId="0" applyNumberFormat="1" applyFont="1" applyFill="1" applyBorder="1" applyAlignment="1">
      <alignment wrapText="1"/>
    </xf>
    <xf numFmtId="0" fontId="5" fillId="9" borderId="2" xfId="0" applyFont="1" applyFill="1" applyBorder="1"/>
    <xf numFmtId="3" fontId="5" fillId="9" borderId="2" xfId="0" applyNumberFormat="1" applyFont="1" applyFill="1" applyBorder="1"/>
    <xf numFmtId="44" fontId="5" fillId="9" borderId="2" xfId="1" applyFont="1" applyFill="1" applyBorder="1" applyAlignment="1">
      <alignment wrapText="1"/>
    </xf>
    <xf numFmtId="0" fontId="5" fillId="8" borderId="2" xfId="0" applyFont="1" applyFill="1" applyBorder="1" applyAlignment="1">
      <alignment wrapText="1"/>
    </xf>
    <xf numFmtId="44" fontId="5" fillId="8" borderId="2" xfId="0" applyNumberFormat="1" applyFont="1" applyFill="1" applyBorder="1" applyAlignment="1">
      <alignment wrapText="1"/>
    </xf>
    <xf numFmtId="0" fontId="5" fillId="6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 wrapText="1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165" fontId="6" fillId="6" borderId="5" xfId="0" applyNumberFormat="1" applyFont="1" applyFill="1" applyBorder="1" applyAlignment="1">
      <alignment horizontal="center" vertical="center"/>
    </xf>
    <xf numFmtId="165" fontId="6" fillId="6" borderId="1" xfId="0" applyNumberFormat="1" applyFont="1" applyFill="1" applyBorder="1" applyAlignment="1">
      <alignment horizontal="center" vertical="center"/>
    </xf>
    <xf numFmtId="165" fontId="6" fillId="7" borderId="5" xfId="0" applyNumberFormat="1" applyFont="1" applyFill="1" applyBorder="1" applyAlignment="1">
      <alignment horizontal="center" vertical="center"/>
    </xf>
    <xf numFmtId="165" fontId="6" fillId="7" borderId="1" xfId="0" applyNumberFormat="1" applyFont="1" applyFill="1" applyBorder="1" applyAlignment="1">
      <alignment horizontal="center" vertical="center"/>
    </xf>
    <xf numFmtId="165" fontId="6" fillId="8" borderId="5" xfId="0" applyNumberFormat="1" applyFont="1" applyFill="1" applyBorder="1" applyAlignment="1">
      <alignment horizontal="center" vertical="center"/>
    </xf>
    <xf numFmtId="165" fontId="6" fillId="8" borderId="1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right" vertical="center"/>
    </xf>
    <xf numFmtId="0" fontId="3" fillId="4" borderId="1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center"/>
    </xf>
    <xf numFmtId="165" fontId="6" fillId="7" borderId="3" xfId="0" applyNumberFormat="1" applyFont="1" applyFill="1" applyBorder="1" applyAlignment="1">
      <alignment horizontal="center" vertical="center"/>
    </xf>
    <xf numFmtId="165" fontId="6" fillId="7" borderId="6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8091-8F2A-4958-B8D9-3CD54720E7EC}">
  <dimension ref="A1:R23"/>
  <sheetViews>
    <sheetView tabSelected="1" zoomScale="90" zoomScaleNormal="90" workbookViewId="0">
      <selection activeCell="C3" sqref="C1:K1048576"/>
    </sheetView>
  </sheetViews>
  <sheetFormatPr baseColWidth="10" defaultRowHeight="15" x14ac:dyDescent="0.25"/>
  <cols>
    <col min="1" max="1" width="16.85546875" customWidth="1"/>
    <col min="2" max="2" width="14.140625" customWidth="1"/>
    <col min="3" max="3" width="1" customWidth="1"/>
    <col min="4" max="4" width="14" hidden="1" customWidth="1"/>
    <col min="5" max="5" width="15.42578125" hidden="1" customWidth="1"/>
    <col min="6" max="6" width="16.28515625" hidden="1" customWidth="1"/>
    <col min="7" max="7" width="22.5703125" hidden="1" customWidth="1"/>
    <col min="8" max="8" width="0.7109375" customWidth="1"/>
    <col min="9" max="9" width="16.85546875" hidden="1" customWidth="1"/>
    <col min="10" max="10" width="23.5703125" hidden="1" customWidth="1"/>
    <col min="11" max="11" width="0.140625" customWidth="1"/>
    <col min="12" max="12" width="14.140625" hidden="1" customWidth="1"/>
    <col min="13" max="13" width="33.85546875" customWidth="1"/>
    <col min="14" max="14" width="12.85546875" customWidth="1"/>
    <col min="15" max="15" width="15" customWidth="1"/>
    <col min="16" max="16" width="29" customWidth="1"/>
    <col min="17" max="17" width="26.7109375" customWidth="1"/>
    <col min="18" max="18" width="29.42578125" customWidth="1"/>
  </cols>
  <sheetData>
    <row r="1" spans="1:18" ht="87" customHeight="1" x14ac:dyDescent="0.25">
      <c r="A1" s="67" t="s">
        <v>20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</row>
    <row r="2" spans="1:18" ht="27" x14ac:dyDescent="0.35">
      <c r="A2" s="66"/>
      <c r="B2" s="66"/>
      <c r="C2" s="66"/>
      <c r="D2" s="66"/>
      <c r="E2" s="76" t="s">
        <v>19</v>
      </c>
      <c r="F2" s="76"/>
      <c r="G2" s="76"/>
      <c r="H2" s="63" t="s">
        <v>18</v>
      </c>
      <c r="I2" s="63"/>
      <c r="J2" s="63"/>
      <c r="K2" s="64" t="s">
        <v>15</v>
      </c>
      <c r="L2" s="64"/>
      <c r="M2" s="65"/>
      <c r="N2" s="79" t="s">
        <v>16</v>
      </c>
      <c r="O2" s="80"/>
      <c r="P2" s="81"/>
    </row>
    <row r="3" spans="1:18" ht="66.75" customHeight="1" x14ac:dyDescent="0.25">
      <c r="A3" s="9" t="s">
        <v>0</v>
      </c>
      <c r="B3" s="45" t="s">
        <v>1</v>
      </c>
      <c r="C3" s="45" t="s">
        <v>2</v>
      </c>
      <c r="D3" s="45" t="s">
        <v>3</v>
      </c>
      <c r="E3" s="30" t="s">
        <v>4</v>
      </c>
      <c r="F3" s="30" t="s">
        <v>5</v>
      </c>
      <c r="G3" s="30" t="s">
        <v>14</v>
      </c>
      <c r="H3" s="12" t="s">
        <v>4</v>
      </c>
      <c r="I3" s="12" t="s">
        <v>5</v>
      </c>
      <c r="J3" s="12" t="s">
        <v>14</v>
      </c>
      <c r="K3" s="20" t="s">
        <v>4</v>
      </c>
      <c r="L3" s="20" t="s">
        <v>5</v>
      </c>
      <c r="M3" s="21" t="s">
        <v>14</v>
      </c>
      <c r="N3" s="7" t="s">
        <v>4</v>
      </c>
      <c r="O3" s="7" t="s">
        <v>17</v>
      </c>
      <c r="P3" s="8" t="s">
        <v>14</v>
      </c>
    </row>
    <row r="4" spans="1:18" ht="63" x14ac:dyDescent="0.25">
      <c r="A4" s="89" t="s">
        <v>6</v>
      </c>
      <c r="B4" s="4" t="s">
        <v>7</v>
      </c>
      <c r="C4" s="10">
        <v>1185</v>
      </c>
      <c r="D4" s="11">
        <v>220</v>
      </c>
      <c r="E4" s="31">
        <v>5890.75</v>
      </c>
      <c r="F4" s="32">
        <f>E4*C4</f>
        <v>6980538.75</v>
      </c>
      <c r="G4" s="32">
        <f>F4*D4</f>
        <v>1535718525</v>
      </c>
      <c r="H4" s="13">
        <v>5775.48</v>
      </c>
      <c r="I4" s="14">
        <f>(C4*H4)</f>
        <v>6843943.7999999998</v>
      </c>
      <c r="J4" s="14">
        <f>(I4*D4)</f>
        <v>1505667636</v>
      </c>
      <c r="K4" s="22">
        <v>6010.43</v>
      </c>
      <c r="L4" s="23">
        <f>(C4*K4)</f>
        <v>7122359.5500000007</v>
      </c>
      <c r="M4" s="24">
        <f>(L4*D4)</f>
        <v>1566919101.0000002</v>
      </c>
      <c r="N4" s="42">
        <f>ROUND(((E4+H4+K4)/3),0)</f>
        <v>5892</v>
      </c>
      <c r="O4" s="43">
        <f>ROUND(((F4+I4+L4)/3),0)</f>
        <v>6982281</v>
      </c>
      <c r="P4" s="50">
        <f>ROUND(((G4+J4+M4)/3),0)</f>
        <v>1536101754</v>
      </c>
    </row>
    <row r="5" spans="1:18" ht="78.75" x14ac:dyDescent="0.25">
      <c r="A5" s="89"/>
      <c r="B5" s="5" t="s">
        <v>8</v>
      </c>
      <c r="C5" s="10">
        <v>4334</v>
      </c>
      <c r="D5" s="11">
        <v>220</v>
      </c>
      <c r="E5" s="31">
        <v>6120.4</v>
      </c>
      <c r="F5" s="32">
        <f>E5*C5</f>
        <v>26525813.599999998</v>
      </c>
      <c r="G5" s="32">
        <f>F5*D5</f>
        <v>5835678991.999999</v>
      </c>
      <c r="H5" s="13">
        <v>6123</v>
      </c>
      <c r="I5" s="14">
        <f>(C5*H5)</f>
        <v>26537082</v>
      </c>
      <c r="J5" s="14">
        <f>(D5*I5)</f>
        <v>5838158040</v>
      </c>
      <c r="K5" s="22">
        <v>6140.33</v>
      </c>
      <c r="L5" s="23">
        <f>(C5*K5)</f>
        <v>26612190.219999999</v>
      </c>
      <c r="M5" s="24">
        <f>(D5*L5)</f>
        <v>5854681848.3999996</v>
      </c>
      <c r="N5" s="42">
        <f t="shared" ref="N5:N11" si="0">ROUND(((E5+H5+K5)/3),0)</f>
        <v>6128</v>
      </c>
      <c r="O5" s="43">
        <f t="shared" ref="O5:O8" si="1">ROUND(((F5+I5+L5)/3),0)</f>
        <v>26558362</v>
      </c>
      <c r="P5" s="50">
        <f t="shared" ref="P5:P8" si="2">ROUND(((G5+J5+M5)/3),0)</f>
        <v>5842839627</v>
      </c>
    </row>
    <row r="6" spans="1:18" ht="63" x14ac:dyDescent="0.25">
      <c r="A6" s="89"/>
      <c r="B6" s="5" t="s">
        <v>9</v>
      </c>
      <c r="C6" s="10">
        <v>3198</v>
      </c>
      <c r="D6" s="11">
        <v>220</v>
      </c>
      <c r="E6" s="31">
        <v>6230.48</v>
      </c>
      <c r="F6" s="32">
        <f t="shared" ref="F6:G8" si="3">E6*C6</f>
        <v>19925075.039999999</v>
      </c>
      <c r="G6" s="32">
        <f t="shared" si="3"/>
        <v>4383516508.8000002</v>
      </c>
      <c r="H6" s="13">
        <v>6220.43</v>
      </c>
      <c r="I6" s="14">
        <f>(C6*H6)</f>
        <v>19892935.140000001</v>
      </c>
      <c r="J6" s="14">
        <f>(D6*I6)</f>
        <v>4376445730.8000002</v>
      </c>
      <c r="K6" s="22">
        <v>6300.45</v>
      </c>
      <c r="L6" s="23">
        <f>(C6*K6)</f>
        <v>20148839.099999998</v>
      </c>
      <c r="M6" s="24">
        <f>(D6*L6)</f>
        <v>4432744601.999999</v>
      </c>
      <c r="N6" s="42">
        <f t="shared" si="0"/>
        <v>6250</v>
      </c>
      <c r="O6" s="43">
        <f t="shared" si="1"/>
        <v>19988950</v>
      </c>
      <c r="P6" s="50">
        <f t="shared" si="2"/>
        <v>4397568947</v>
      </c>
    </row>
    <row r="7" spans="1:18" ht="31.5" x14ac:dyDescent="0.25">
      <c r="A7" s="89"/>
      <c r="B7" s="5" t="s">
        <v>10</v>
      </c>
      <c r="C7" s="10">
        <v>5968</v>
      </c>
      <c r="D7" s="11">
        <v>220</v>
      </c>
      <c r="E7" s="31">
        <v>6620.46</v>
      </c>
      <c r="F7" s="32">
        <f t="shared" si="3"/>
        <v>39510905.280000001</v>
      </c>
      <c r="G7" s="32">
        <f t="shared" si="3"/>
        <v>8692399161.6000004</v>
      </c>
      <c r="H7" s="13">
        <v>6300.48</v>
      </c>
      <c r="I7" s="14">
        <f>(C7*H7)</f>
        <v>37601264.640000001</v>
      </c>
      <c r="J7" s="14">
        <f>(D7*I7)</f>
        <v>8272278220.8000002</v>
      </c>
      <c r="K7" s="22">
        <v>6580.45</v>
      </c>
      <c r="L7" s="23">
        <f>(C7*K7)</f>
        <v>39272125.600000001</v>
      </c>
      <c r="M7" s="24">
        <f>(D7*L7)</f>
        <v>8639867632</v>
      </c>
      <c r="N7" s="42">
        <f t="shared" si="0"/>
        <v>6500</v>
      </c>
      <c r="O7" s="43">
        <f t="shared" si="1"/>
        <v>38794765</v>
      </c>
      <c r="P7" s="50">
        <f t="shared" si="2"/>
        <v>8534848338</v>
      </c>
    </row>
    <row r="8" spans="1:18" ht="31.5" x14ac:dyDescent="0.25">
      <c r="A8" s="89"/>
      <c r="B8" s="5" t="s">
        <v>11</v>
      </c>
      <c r="C8" s="10">
        <v>2168</v>
      </c>
      <c r="D8" s="11">
        <v>220</v>
      </c>
      <c r="E8" s="31">
        <v>6500.46</v>
      </c>
      <c r="F8" s="32">
        <f t="shared" si="3"/>
        <v>14092997.279999999</v>
      </c>
      <c r="G8" s="32">
        <f t="shared" si="3"/>
        <v>3100459401.5999999</v>
      </c>
      <c r="H8" s="13">
        <v>6690.48</v>
      </c>
      <c r="I8" s="14">
        <f>(C8*H8)</f>
        <v>14504960.639999999</v>
      </c>
      <c r="J8" s="14">
        <f>(D8*I8)</f>
        <v>3191091340.7999997</v>
      </c>
      <c r="K8" s="22">
        <v>6700.45</v>
      </c>
      <c r="L8" s="23">
        <f>(C8*K8)</f>
        <v>14526575.6</v>
      </c>
      <c r="M8" s="24">
        <f>(D8*L8)</f>
        <v>3195846632</v>
      </c>
      <c r="N8" s="42">
        <f t="shared" si="0"/>
        <v>6630</v>
      </c>
      <c r="O8" s="43">
        <f t="shared" si="1"/>
        <v>14374845</v>
      </c>
      <c r="P8" s="50">
        <f t="shared" si="2"/>
        <v>3162465791</v>
      </c>
    </row>
    <row r="9" spans="1:18" ht="14.45" customHeight="1" x14ac:dyDescent="0.25">
      <c r="A9" s="46" t="s">
        <v>12</v>
      </c>
      <c r="B9" s="47"/>
      <c r="C9" s="90"/>
      <c r="D9" s="92"/>
      <c r="E9" s="36">
        <v>4630</v>
      </c>
      <c r="F9" s="74"/>
      <c r="G9" s="74"/>
      <c r="H9" s="38">
        <v>4500</v>
      </c>
      <c r="I9" s="70"/>
      <c r="J9" s="70"/>
      <c r="K9" s="40">
        <v>4670</v>
      </c>
      <c r="L9" s="72"/>
      <c r="M9" s="82"/>
      <c r="N9" s="42">
        <f t="shared" si="0"/>
        <v>4600</v>
      </c>
      <c r="O9" s="43"/>
      <c r="P9" s="77">
        <f>+N9</f>
        <v>4600</v>
      </c>
    </row>
    <row r="10" spans="1:18" ht="14.45" hidden="1" customHeight="1" x14ac:dyDescent="0.25">
      <c r="A10" s="48"/>
      <c r="B10" s="49"/>
      <c r="C10" s="91"/>
      <c r="D10" s="93"/>
      <c r="E10" s="37"/>
      <c r="F10" s="75"/>
      <c r="G10" s="75"/>
      <c r="H10" s="39"/>
      <c r="I10" s="71"/>
      <c r="J10" s="71"/>
      <c r="K10" s="41"/>
      <c r="L10" s="73"/>
      <c r="M10" s="83"/>
      <c r="N10" s="42">
        <f t="shared" si="0"/>
        <v>0</v>
      </c>
      <c r="O10" s="43"/>
      <c r="P10" s="78"/>
    </row>
    <row r="11" spans="1:18" ht="23.25" customHeight="1" x14ac:dyDescent="0.25">
      <c r="A11" s="84" t="s">
        <v>13</v>
      </c>
      <c r="B11" s="85"/>
      <c r="C11" s="10"/>
      <c r="D11" s="11"/>
      <c r="E11" s="33">
        <v>438</v>
      </c>
      <c r="F11" s="34"/>
      <c r="G11" s="34"/>
      <c r="H11" s="15">
        <v>458</v>
      </c>
      <c r="I11" s="16"/>
      <c r="J11" s="16"/>
      <c r="K11" s="25">
        <v>455</v>
      </c>
      <c r="L11" s="26"/>
      <c r="M11" s="27"/>
      <c r="N11" s="42">
        <f t="shared" si="0"/>
        <v>450</v>
      </c>
      <c r="O11" s="43"/>
      <c r="P11" s="55">
        <f>+N11</f>
        <v>450</v>
      </c>
    </row>
    <row r="12" spans="1:18" ht="21" thickBot="1" x14ac:dyDescent="0.35">
      <c r="A12" s="86" t="s">
        <v>14</v>
      </c>
      <c r="B12" s="87"/>
      <c r="C12" s="87"/>
      <c r="D12" s="87"/>
      <c r="E12" s="87"/>
      <c r="F12" s="88"/>
      <c r="G12" s="35">
        <f>SUM(G4:G10)</f>
        <v>23547772589</v>
      </c>
      <c r="H12" s="17"/>
      <c r="I12" s="18"/>
      <c r="J12" s="19">
        <f>SUM(J4:J11)</f>
        <v>23183640968.399998</v>
      </c>
      <c r="K12" s="28"/>
      <c r="L12" s="28"/>
      <c r="M12" s="29">
        <f>SUM(M4:M11)</f>
        <v>23690059815.399998</v>
      </c>
      <c r="N12" s="44"/>
      <c r="O12" s="54"/>
      <c r="P12" s="56">
        <f>SUM(P4:P11)</f>
        <v>23473829507</v>
      </c>
      <c r="Q12" s="57">
        <f>+P12*15%</f>
        <v>3521074426.0499997</v>
      </c>
      <c r="R12" s="61" t="s">
        <v>21</v>
      </c>
    </row>
    <row r="13" spans="1:18" ht="20.25" x14ac:dyDescent="0.3">
      <c r="P13" s="58"/>
      <c r="Q13" s="57">
        <f>+P12*85%</f>
        <v>19952755080.950001</v>
      </c>
      <c r="R13" s="61" t="s">
        <v>22</v>
      </c>
    </row>
    <row r="14" spans="1:18" ht="60.75" x14ac:dyDescent="0.3">
      <c r="H14" s="1"/>
      <c r="I14" s="6"/>
      <c r="P14" s="59" t="s">
        <v>24</v>
      </c>
      <c r="Q14" s="60">
        <f>(Q12+Q13)</f>
        <v>23473829507</v>
      </c>
      <c r="R14" s="62" t="s">
        <v>23</v>
      </c>
    </row>
    <row r="15" spans="1:18" x14ac:dyDescent="0.25">
      <c r="P15" s="2"/>
    </row>
    <row r="16" spans="1:18" x14ac:dyDescent="0.25">
      <c r="I16" s="6"/>
    </row>
    <row r="17" spans="2:18" x14ac:dyDescent="0.25">
      <c r="B17" s="2"/>
      <c r="P17" s="51"/>
    </row>
    <row r="18" spans="2:18" x14ac:dyDescent="0.25">
      <c r="B18" s="3"/>
      <c r="M18">
        <v>23461549762</v>
      </c>
    </row>
    <row r="19" spans="2:18" x14ac:dyDescent="0.25">
      <c r="B19" s="3"/>
      <c r="C19" s="3"/>
    </row>
    <row r="20" spans="2:18" x14ac:dyDescent="0.25">
      <c r="M20" s="53">
        <f>(M18-P12)</f>
        <v>-12279745</v>
      </c>
      <c r="P20" s="51"/>
    </row>
    <row r="21" spans="2:18" x14ac:dyDescent="0.25">
      <c r="P21" s="51"/>
      <c r="Q21" s="52"/>
      <c r="R21" s="52"/>
    </row>
    <row r="23" spans="2:18" x14ac:dyDescent="0.25">
      <c r="Q23" s="51"/>
    </row>
  </sheetData>
  <mergeCells count="18">
    <mergeCell ref="A11:B11"/>
    <mergeCell ref="A12:F12"/>
    <mergeCell ref="A4:A8"/>
    <mergeCell ref="C9:C10"/>
    <mergeCell ref="D9:D10"/>
    <mergeCell ref="F9:F10"/>
    <mergeCell ref="H2:J2"/>
    <mergeCell ref="K2:M2"/>
    <mergeCell ref="A2:D2"/>
    <mergeCell ref="A1:P1"/>
    <mergeCell ref="I9:I10"/>
    <mergeCell ref="J9:J10"/>
    <mergeCell ref="L9:L10"/>
    <mergeCell ref="G9:G10"/>
    <mergeCell ref="E2:G2"/>
    <mergeCell ref="P9:P10"/>
    <mergeCell ref="N2:P2"/>
    <mergeCell ref="M9:M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Adriana Carolina Muñoz Morales</cp:lastModifiedBy>
  <dcterms:created xsi:type="dcterms:W3CDTF">2026-05-07T21:06:43Z</dcterms:created>
  <dcterms:modified xsi:type="dcterms:W3CDTF">2026-07-02T15:06:26Z</dcterms:modified>
</cp:coreProperties>
</file>