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7"/>
  <workbookPr defaultThemeVersion="166925"/>
  <mc:AlternateContent xmlns:mc="http://schemas.openxmlformats.org/markup-compatibility/2006">
    <mc:Choice Requires="x15">
      <x15ac:absPath xmlns:x15ac="http://schemas.microsoft.com/office/spreadsheetml/2010/11/ac" url="C:\Users\HP\Desktop\CVS 2026\POF 2026\"/>
    </mc:Choice>
  </mc:AlternateContent>
  <xr:revisionPtr revIDLastSave="0" documentId="8_{869A7FC8-BBEE-4D0F-9181-FED049CC27B1}" xr6:coauthVersionLast="47" xr6:coauthVersionMax="47" xr10:uidLastSave="{00000000-0000-0000-0000-000000000000}"/>
  <bookViews>
    <workbookView xWindow="-120" yWindow="-120" windowWidth="29040" windowHeight="15840" tabRatio="575" xr2:uid="{00000000-000D-0000-FFFF-FFFF00000000}"/>
  </bookViews>
  <sheets>
    <sheet name="Presupuesto (3)" sheetId="7" r:id="rId1"/>
    <sheet name="FM" sheetId="3" r:id="rId2"/>
    <sheet name="Talleres" sheetId="5" r:id="rId3"/>
  </sheets>
  <definedNames>
    <definedName name="_xlnm.Print_Area" localSheetId="1">FM!$B$2:$D$41</definedName>
    <definedName name="_xlnm.Print_Area" localSheetId="0">'Presupuesto (3)'!$B$2:$H$44</definedName>
    <definedName name="_xlnm.Print_Area" localSheetId="2">Talleres!$B$2:$I$29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0" i="7" l="1"/>
  <c r="H29" i="7"/>
  <c r="H28" i="7"/>
  <c r="H27" i="7"/>
  <c r="H26" i="7"/>
  <c r="H25" i="7"/>
  <c r="H24" i="7"/>
  <c r="H23" i="7"/>
  <c r="H16" i="7"/>
  <c r="H15" i="7"/>
  <c r="H14" i="7"/>
  <c r="H13" i="7"/>
  <c r="H12" i="7"/>
  <c r="H11" i="7"/>
  <c r="H10" i="7"/>
  <c r="H17" i="7" s="1"/>
  <c r="H19" i="7" s="1"/>
  <c r="H31" i="7" l="1"/>
  <c r="H33" i="7" s="1"/>
  <c r="H34" i="7"/>
  <c r="H35" i="7" s="1"/>
  <c r="D32" i="3"/>
  <c r="D14" i="3" l="1"/>
  <c r="D13" i="3"/>
  <c r="H19" i="5" l="1"/>
  <c r="I19" i="5" s="1"/>
  <c r="I18" i="5" s="1"/>
  <c r="H18" i="5"/>
  <c r="H10" i="5"/>
  <c r="I10" i="5" s="1"/>
  <c r="I9" i="5" s="1"/>
  <c r="H9" i="5" l="1"/>
  <c r="I28" i="5" l="1"/>
  <c r="I27" i="5" s="1"/>
  <c r="H27" i="5"/>
  <c r="H26" i="5"/>
  <c r="H25" i="5"/>
  <c r="I25" i="5" s="1"/>
  <c r="H23" i="5"/>
  <c r="I23" i="5" s="1"/>
  <c r="H22" i="5"/>
  <c r="H21" i="5"/>
  <c r="I21" i="5" s="1"/>
  <c r="H17" i="5"/>
  <c r="I17" i="5" s="1"/>
  <c r="E16" i="5"/>
  <c r="H16" i="5" s="1"/>
  <c r="I16" i="5" s="1"/>
  <c r="H15" i="5"/>
  <c r="I15" i="5" s="1"/>
  <c r="H14" i="5"/>
  <c r="H12" i="5"/>
  <c r="I12" i="5" s="1"/>
  <c r="H8" i="5"/>
  <c r="I8" i="5" s="1"/>
  <c r="H7" i="5"/>
  <c r="I7" i="5" s="1"/>
  <c r="H6" i="5" l="1"/>
  <c r="H11" i="5"/>
  <c r="I11" i="5" s="1"/>
  <c r="H20" i="5"/>
  <c r="H24" i="5"/>
  <c r="I26" i="5"/>
  <c r="I24" i="5" s="1"/>
  <c r="I6" i="5"/>
  <c r="I22" i="5"/>
  <c r="I20" i="5" s="1"/>
  <c r="H13" i="5"/>
  <c r="I14" i="5"/>
  <c r="I13" i="5" s="1"/>
  <c r="H29" i="5" l="1"/>
  <c r="I29" i="5"/>
  <c r="D35" i="3" l="1"/>
  <c r="D10" i="3"/>
  <c r="D12" i="3" s="1"/>
  <c r="D9" i="3"/>
  <c r="D21" i="3" l="1"/>
  <c r="D37" i="3" l="1"/>
  <c r="D39"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INGENIERA CILIA</author>
  </authors>
  <commentList>
    <comment ref="D16" authorId="0" shapeId="0" xr:uid="{00000000-0006-0000-0100-000003000000}">
      <text>
        <r>
          <rPr>
            <b/>
            <sz val="9"/>
            <color indexed="81"/>
            <rFont val="Tahoma"/>
            <family val="2"/>
          </rPr>
          <t>INGENIERO CESAR:</t>
        </r>
        <r>
          <rPr>
            <sz val="9"/>
            <color indexed="81"/>
            <rFont val="Tahoma"/>
            <family val="2"/>
          </rPr>
          <t xml:space="preserve">
Maximo según norma para obras civiles y labores de ingenieria
DECRETO 1295 DE 1994 Establece tipo de riesgos (Art 26 y 27).
DECRETO 1772 DE 1994 Establece % de Tarifas (Art 13 Tiene mínima, inicial, máxima, para los presupuestos se toma la inicial)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23" authorId="0" shapeId="0" xr:uid="{DEEAFAE2-DCD7-4FE9-B5E0-93E66845DE9E}">
      <text>
        <r>
          <rPr>
            <b/>
            <sz val="9"/>
            <color indexed="81"/>
            <rFont val="Tahoma"/>
            <family val="2"/>
          </rPr>
          <t>user:</t>
        </r>
        <r>
          <rPr>
            <sz val="9"/>
            <color indexed="81"/>
            <rFont val="Tahoma"/>
            <family val="2"/>
          </rPr>
          <t xml:space="preserve">
Cuando para el éxito del evento requiere el apoyo de un lider comunitario.
</t>
        </r>
      </text>
    </comment>
  </commentList>
</comments>
</file>

<file path=xl/sharedStrings.xml><?xml version="1.0" encoding="utf-8"?>
<sst xmlns="http://schemas.openxmlformats.org/spreadsheetml/2006/main" count="155" uniqueCount="131">
  <si>
    <t>CORPORACIÓN AUTÓNOMA REGIONAL DE LOS VALLES DEL SINÚ Y DEL SAN JORGE - CVS</t>
  </si>
  <si>
    <t xml:space="preserve">OBJETO: FORMULAR EL PLAN DE ORDENACIÓN FORESTAL DE LA SUBZONA HIDROGRÁFICA DEL RIO ALTO SAN JORGE DEL DEPARTAMENTO DE CÓRDOBA </t>
  </si>
  <si>
    <t>PRESUPUESTO OFICIAL</t>
  </si>
  <si>
    <t>COSTO DE PERSONAL</t>
  </si>
  <si>
    <t>CANTIDAD</t>
  </si>
  <si>
    <t>DESCRIPCION</t>
  </si>
  <si>
    <t>DEDICACIÓN 
MES 1</t>
  </si>
  <si>
    <t>TIEMPO-MES</t>
  </si>
  <si>
    <t>VALOR
UNITARIO</t>
  </si>
  <si>
    <t>VALOR
TOTAL</t>
  </si>
  <si>
    <t>Director de Consultoría</t>
  </si>
  <si>
    <t>Profesional Experto en cartografía y SIG</t>
  </si>
  <si>
    <t>Ingeniero forestal experto</t>
  </si>
  <si>
    <t>Ingeniero forestal (jefe de brigada de campo)</t>
  </si>
  <si>
    <t>Biólogo Experto en Fauna Silvestre</t>
  </si>
  <si>
    <t>Trabajador social o comunicador social Experto en participación social</t>
  </si>
  <si>
    <t>Auxiliares de campo (Baquianos)</t>
  </si>
  <si>
    <t>COSTOS OPERATIVOS</t>
  </si>
  <si>
    <t>ITEM</t>
  </si>
  <si>
    <t>CONCEPTO</t>
  </si>
  <si>
    <t>UNIDAD</t>
  </si>
  <si>
    <t>UND</t>
  </si>
  <si>
    <t xml:space="preserve">CANTIDAD 
</t>
  </si>
  <si>
    <t>Transporte de personal &gt; 2000 c.c., 4x4. Incluye combustible y conductor</t>
  </si>
  <si>
    <t>Vehiculo</t>
  </si>
  <si>
    <t>mes</t>
  </si>
  <si>
    <t>Imágenes de satelite con resoluciones75 cms , res esp RGB-NIR  nubosidad menor al 10% y corrección atmosferica incluida</t>
  </si>
  <si>
    <t>Km2</t>
  </si>
  <si>
    <t>km2</t>
  </si>
  <si>
    <t>Logística diagnóstico con participación de actores, para la inducción, socialización y validación del Plan de Ordenación Forestal</t>
  </si>
  <si>
    <t>Unidad</t>
  </si>
  <si>
    <t>eventos</t>
  </si>
  <si>
    <t>Material fungible de campo (Papel, Ploteo de mapas, impresión de documentos para campo, marcadores, esferos, tablas de campo, cinta metrica, cuerda nylon,  pintura y bolsas transparentes para muestras)</t>
  </si>
  <si>
    <t>glb</t>
  </si>
  <si>
    <t>Equipos y materiales de campo (GPS, Alquiler de camara fotográfico, cortarramas y/o desjarretadora, clinometro, camaras trampa de fauna y redes de niebla)</t>
  </si>
  <si>
    <t>Días</t>
  </si>
  <si>
    <t xml:space="preserve">Muestreos de campo de material vegetal en herbario registrado y con certificación </t>
  </si>
  <si>
    <t>und</t>
  </si>
  <si>
    <t>Elaboración y edición de un video que presente el desarrollo del proyecto</t>
  </si>
  <si>
    <t>Papelería, equipos y gastos de emisión de informes técnicos y Producción de informes (Impresión de documento físico y entrega de documento   magnético en USB)</t>
  </si>
  <si>
    <t>Informe</t>
  </si>
  <si>
    <t>|</t>
  </si>
  <si>
    <t>Elaborado por:</t>
  </si>
  <si>
    <t>HAIDER HOYOS ACOSTA</t>
  </si>
  <si>
    <t>Profesional especializado</t>
  </si>
  <si>
    <t>FACTOR MULTIPLICADOR</t>
  </si>
  <si>
    <t>ID</t>
  </si>
  <si>
    <t>PORCENTAJE</t>
  </si>
  <si>
    <t>1.</t>
  </si>
  <si>
    <t>Salario y Prestaciones Sociales</t>
  </si>
  <si>
    <t>1.1</t>
  </si>
  <si>
    <t>Salario</t>
  </si>
  <si>
    <t>1.2</t>
  </si>
  <si>
    <t>Prima anual (servicios)</t>
  </si>
  <si>
    <t>1.3</t>
  </si>
  <si>
    <t>Cesantía</t>
  </si>
  <si>
    <t>1.4</t>
  </si>
  <si>
    <t>Intereses de cesantía</t>
  </si>
  <si>
    <t>1.5</t>
  </si>
  <si>
    <t>Vacaciones</t>
  </si>
  <si>
    <t>1.6</t>
  </si>
  <si>
    <t>Seguridad Social (salud)</t>
  </si>
  <si>
    <t>1.7</t>
  </si>
  <si>
    <t>Seguridad Social (salud + pensión)</t>
  </si>
  <si>
    <t>1.8</t>
  </si>
  <si>
    <t>Caja de Compensación Familiar</t>
  </si>
  <si>
    <t>1.9</t>
  </si>
  <si>
    <t>ARL</t>
  </si>
  <si>
    <t>1.10</t>
  </si>
  <si>
    <t>SENA</t>
  </si>
  <si>
    <t>1.11</t>
  </si>
  <si>
    <t>ICBF</t>
  </si>
  <si>
    <t>Otros (Auxilios varios, prestaciones extralegales, Incapacidades no cubiertas)</t>
  </si>
  <si>
    <t>1.12</t>
  </si>
  <si>
    <t>Dotación</t>
  </si>
  <si>
    <t>Sub-total</t>
  </si>
  <si>
    <t>Gasto Operativo</t>
  </si>
  <si>
    <t>2.1</t>
  </si>
  <si>
    <t>Víaticos del personal en campo</t>
  </si>
  <si>
    <t>2.2</t>
  </si>
  <si>
    <t>Personal que se encuentra en oficina apoyando el proyecto  (secretaria, otros profesionales, auxiliares, mensajero) incluye prestaciones.</t>
  </si>
  <si>
    <t>2.4</t>
  </si>
  <si>
    <t>Arriendo, servicios públicos</t>
  </si>
  <si>
    <t>Protocolos seguridad en el trabajo</t>
  </si>
  <si>
    <t>2.5</t>
  </si>
  <si>
    <t>Transporte de personal</t>
  </si>
  <si>
    <t>2.6</t>
  </si>
  <si>
    <t>Papeleria e insumos de oficina</t>
  </si>
  <si>
    <t>2.7</t>
  </si>
  <si>
    <t>Pólizas</t>
  </si>
  <si>
    <t>2.8</t>
  </si>
  <si>
    <t>Realización y/o revisión de ensayos de laboratorio, equipos de medicion, herramientas digitales, otros costos operativos</t>
  </si>
  <si>
    <t>Honorarios</t>
  </si>
  <si>
    <t>3.1</t>
  </si>
  <si>
    <t>TOTAL FM CALCULADO</t>
  </si>
  <si>
    <t>FM APLICADO</t>
  </si>
  <si>
    <t>NOTA: La CVS ha estimado el valor del FM en 2.2,  no obstante cada empresa u oferente de acuerdo con su infraestructura, experiencia, las condiciones del mercado, la naturaleza del contrato a celebrar, entre otros factores, puede establecer su estructura de costos conforme a la cual se compromete a ejecutar cabalmente el contrato en el caso de que le sea adjudicado. Es de anotar que los porcentajes normados, como en el caso de las prestaciones sociales, no pueden ser modificados excepto en los casos indicados expresamente por ley en cuyo evento deberá ser soportado por el oferente.</t>
  </si>
  <si>
    <t>NOMBRE DEL PROYECTO:</t>
  </si>
  <si>
    <t>FORMULAR EL PLAN DE ORDENACIÓN FORESTAL DE LAS SUBREGIONES DEL ALTO SINÚ Y DEL ALTO SAN JORGE          DEL DEPARTAMENTO DE CÓRDOBA EN UN ÁREA APROXIMADA DE 167.661 HA DE BOSQUES NATURALES DE
CONFORMIDAD CON LAS NORMAS, LINEAMIENTOS VIGENTES Y LOS TÉRMINOS DE REFERENCIA</t>
  </si>
  <si>
    <t>TIPO DE EVENTO I</t>
  </si>
  <si>
    <t>NUMERO PARTICIPANTES POR EVENTO</t>
  </si>
  <si>
    <t>NÚMERO DE EVENTOS</t>
  </si>
  <si>
    <t>NUMERO DE DÍAS DEL EVENTO</t>
  </si>
  <si>
    <t>DESCRIPCIÓN</t>
  </si>
  <si>
    <t>CANTIDAD / DEDICACION</t>
  </si>
  <si>
    <t>COSTO UNITARIO</t>
  </si>
  <si>
    <t>VALOR TOTAL       UN EVENTO ($)</t>
  </si>
  <si>
    <t>VALOR TOTAL EVENTOS ($)</t>
  </si>
  <si>
    <t>1. EQUIPOS</t>
  </si>
  <si>
    <t>AYUDAS AUDIVISUALES</t>
  </si>
  <si>
    <t>Número</t>
  </si>
  <si>
    <t>2. AUDITORIO Y/O ESCENARIOS</t>
  </si>
  <si>
    <t>3. TRANSPORTE</t>
  </si>
  <si>
    <t>TIPO DE TRANSPORTE:</t>
  </si>
  <si>
    <t>Viaje</t>
  </si>
  <si>
    <t>4. ALIMENTACIÓN</t>
  </si>
  <si>
    <t>DESAYUNOS</t>
  </si>
  <si>
    <t>REFRIGERIOS</t>
  </si>
  <si>
    <t>ALMUERZO</t>
  </si>
  <si>
    <t>CENA</t>
  </si>
  <si>
    <t>5. HOSPEDAJE</t>
  </si>
  <si>
    <t>6. PERSONAL (mano de obra calificada, aplica sólo para casos especiales)</t>
  </si>
  <si>
    <t>Tallerista</t>
  </si>
  <si>
    <t>Auxiliar</t>
  </si>
  <si>
    <t>Personal de enlace comunitario</t>
  </si>
  <si>
    <t>7. MATERIALES PARA EL DESARROLLO DEL EVENTO</t>
  </si>
  <si>
    <t>Papelería</t>
  </si>
  <si>
    <t>Otros insumos (pendones, cuñas radiales, entre otros)</t>
  </si>
  <si>
    <t>8. OTROS COSTOS ASOCIADOS A LA EJECUCIÓN DEL EVENTO</t>
  </si>
  <si>
    <t xml:space="preserve">Gastos salón </t>
  </si>
  <si>
    <t>TOTAL EVENTO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</si>
</sst>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 #,##0_-;\-&quot;$&quot;\ * #,##0_-;_-&quot;$&quot;\ * &quot;-&quot;_-;_-@_-"/>
    <numFmt numFmtId="165" formatCode="_-&quot;$&quot;\ * #,##0.00_-;\-&quot;$&quot;\ * #,##0.00_-;_-&quot;$&quot;\ * &quot;-&quot;??_-;_-@_-"/>
    <numFmt numFmtId="166" formatCode="_(* #,##0.00_);_(* \(#,##0.00\);_(* &quot;-&quot;??_);_(@_)"/>
    <numFmt numFmtId="167" formatCode="0.0"/>
    <numFmt numFmtId="168" formatCode="_-&quot;$&quot;\ * #,##0_-;\-&quot;$&quot;\ * #,##0_-;_-&quot;$&quot;\ * &quot;-&quot;??_-;_-@_-"/>
    <numFmt numFmtId="169" formatCode="_-&quot;$&quot;\ * #,##0.000_-;\-&quot;$&quot;\ * #,##0.000_-;_-&quot;$&quot;\ * &quot;-&quot;??_-;_-@_-"/>
    <numFmt numFmtId="170" formatCode="_ * #,##0_ ;_ * \-#,##0_ ;_ * &quot;-&quot;??_ ;_ @_ "/>
    <numFmt numFmtId="171" formatCode="#,##0.00_ ;\-#,##0.00\ "/>
  </numFmts>
  <fonts count="24">
    <font>
      <sz val="11"/>
      <color theme="1"/>
      <name val="Calibri"/>
      <family val="2"/>
      <scheme val="minor"/>
    </font>
    <font>
      <sz val="11"/>
      <color theme="1"/>
      <name val="Calibri"/>
      <family val="2"/>
      <scheme val="minor"/>
    </font>
    <font>
      <sz val="10"/>
      <name val="Arial"/>
      <family val="2"/>
    </font>
    <font>
      <sz val="9"/>
      <name val="Arial"/>
      <family val="2"/>
    </font>
    <font>
      <b/>
      <sz val="12"/>
      <color indexed="8"/>
      <name val="Arial"/>
      <family val="2"/>
    </font>
    <font>
      <sz val="11"/>
      <name val="Arial"/>
      <family val="2"/>
    </font>
    <font>
      <sz val="12"/>
      <color indexed="8"/>
      <name val="Arial"/>
      <family val="2"/>
    </font>
    <font>
      <sz val="12"/>
      <name val="Arial"/>
      <family val="2"/>
    </font>
    <font>
      <b/>
      <sz val="12"/>
      <name val="Arial"/>
      <family val="2"/>
    </font>
    <font>
      <b/>
      <sz val="9"/>
      <color indexed="81"/>
      <name val="Tahoma"/>
      <family val="2"/>
    </font>
    <font>
      <sz val="9"/>
      <color indexed="81"/>
      <name val="Tahoma"/>
      <family val="2"/>
    </font>
    <font>
      <sz val="12"/>
      <color theme="1"/>
      <name val="Arial"/>
      <family val="2"/>
    </font>
    <font>
      <sz val="8"/>
      <name val="Calibri"/>
      <family val="2"/>
      <scheme val="minor"/>
    </font>
    <font>
      <b/>
      <sz val="9"/>
      <name val="Calibri"/>
      <family val="2"/>
      <scheme val="minor"/>
    </font>
    <font>
      <sz val="9"/>
      <name val="Calibri"/>
      <family val="2"/>
      <scheme val="minor"/>
    </font>
    <font>
      <sz val="9"/>
      <color theme="1"/>
      <name val="Calibri"/>
      <family val="2"/>
      <scheme val="minor"/>
    </font>
    <font>
      <sz val="11"/>
      <color theme="1"/>
      <name val="Arial"/>
      <family val="2"/>
    </font>
    <font>
      <b/>
      <sz val="11"/>
      <color theme="1"/>
      <name val="Arial"/>
      <family val="2"/>
    </font>
    <font>
      <sz val="11"/>
      <color rgb="FFFF0000"/>
      <name val="Arial"/>
      <family val="2"/>
    </font>
    <font>
      <b/>
      <sz val="11"/>
      <name val="Arial"/>
      <family val="2"/>
    </font>
    <font>
      <sz val="9"/>
      <color rgb="FFFF0000"/>
      <name val="Calibri"/>
      <family val="2"/>
      <scheme val="minor"/>
    </font>
    <font>
      <sz val="10"/>
      <color rgb="FF000000"/>
      <name val="Times New Roman"/>
      <family val="1"/>
    </font>
    <font>
      <sz val="12"/>
      <color rgb="FF000000"/>
      <name val="Arial"/>
      <family val="2"/>
    </font>
    <font>
      <b/>
      <sz val="13"/>
      <color theme="1"/>
      <name val="Arial"/>
      <family val="2"/>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4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3">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166"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21" fillId="0" borderId="0"/>
    <xf numFmtId="0" fontId="21" fillId="0" borderId="0"/>
  </cellStyleXfs>
  <cellXfs count="216">
    <xf numFmtId="0" fontId="0" fillId="0" borderId="0" xfId="0"/>
    <xf numFmtId="0" fontId="2" fillId="0" borderId="0" xfId="6" applyAlignment="1">
      <alignment vertical="center"/>
    </xf>
    <xf numFmtId="0" fontId="2" fillId="0" borderId="0" xfId="6" applyAlignment="1">
      <alignment vertical="center" wrapText="1"/>
    </xf>
    <xf numFmtId="0" fontId="5" fillId="0" borderId="0" xfId="6" applyFont="1" applyAlignment="1">
      <alignment vertical="center"/>
    </xf>
    <xf numFmtId="0" fontId="4" fillId="0" borderId="9" xfId="6" applyFont="1" applyBorder="1" applyAlignment="1">
      <alignment horizontal="center" vertical="center"/>
    </xf>
    <xf numFmtId="0" fontId="4" fillId="0" borderId="9" xfId="6" applyFont="1" applyBorder="1" applyAlignment="1">
      <alignment vertical="center"/>
    </xf>
    <xf numFmtId="0" fontId="6" fillId="0" borderId="10" xfId="6" applyFont="1" applyBorder="1" applyAlignment="1">
      <alignment horizontal="center" vertical="center"/>
    </xf>
    <xf numFmtId="10" fontId="6" fillId="0" borderId="10" xfId="7" applyNumberFormat="1" applyFont="1" applyFill="1" applyBorder="1" applyAlignment="1">
      <alignment vertical="center"/>
    </xf>
    <xf numFmtId="0" fontId="6" fillId="0" borderId="11" xfId="6" applyFont="1" applyBorder="1" applyAlignment="1">
      <alignment horizontal="center" vertical="center"/>
    </xf>
    <xf numFmtId="10" fontId="4" fillId="0" borderId="11" xfId="7" applyNumberFormat="1" applyFont="1" applyBorder="1" applyAlignment="1">
      <alignment vertical="center"/>
    </xf>
    <xf numFmtId="10" fontId="6" fillId="0" borderId="10" xfId="7" applyNumberFormat="1" applyFont="1" applyBorder="1" applyAlignment="1">
      <alignment vertical="center"/>
    </xf>
    <xf numFmtId="0" fontId="6" fillId="0" borderId="0" xfId="6" applyFont="1" applyAlignment="1">
      <alignment horizontal="left" vertical="center"/>
    </xf>
    <xf numFmtId="0" fontId="4" fillId="0" borderId="0" xfId="6" applyFont="1" applyAlignment="1">
      <alignment vertical="center"/>
    </xf>
    <xf numFmtId="10" fontId="6" fillId="0" borderId="10" xfId="6" applyNumberFormat="1" applyFont="1" applyBorder="1" applyAlignment="1">
      <alignment vertical="center"/>
    </xf>
    <xf numFmtId="0" fontId="6" fillId="0" borderId="11" xfId="6" applyFont="1" applyBorder="1" applyAlignment="1">
      <alignment vertical="center"/>
    </xf>
    <xf numFmtId="10" fontId="4" fillId="0" borderId="8" xfId="7" applyNumberFormat="1" applyFont="1" applyBorder="1" applyAlignment="1">
      <alignment vertical="center"/>
    </xf>
    <xf numFmtId="2" fontId="8" fillId="0" borderId="8" xfId="8" applyNumberFormat="1" applyFont="1" applyBorder="1" applyAlignment="1">
      <alignment horizontal="right" vertical="center"/>
    </xf>
    <xf numFmtId="0" fontId="2" fillId="0" borderId="0" xfId="5" applyAlignment="1">
      <alignment vertical="center"/>
    </xf>
    <xf numFmtId="0" fontId="4" fillId="0" borderId="2" xfId="6" applyFont="1" applyBorder="1" applyAlignment="1">
      <alignment horizontal="center" vertical="center"/>
    </xf>
    <xf numFmtId="0" fontId="7" fillId="0" borderId="0" xfId="6" applyFont="1" applyAlignment="1">
      <alignment horizontal="left" vertical="center" wrapText="1"/>
    </xf>
    <xf numFmtId="0" fontId="13" fillId="3" borderId="1" xfId="0" applyFont="1" applyFill="1" applyBorder="1" applyAlignment="1">
      <alignment horizontal="center" vertical="center" wrapText="1"/>
    </xf>
    <xf numFmtId="0" fontId="14" fillId="3" borderId="1" xfId="0" applyFont="1" applyFill="1" applyBorder="1" applyAlignment="1" applyProtection="1">
      <alignment horizontal="center" vertical="center" wrapText="1"/>
      <protection locked="0"/>
    </xf>
    <xf numFmtId="0" fontId="15" fillId="0" borderId="0" xfId="0" applyFont="1"/>
    <xf numFmtId="3" fontId="14" fillId="3" borderId="1" xfId="0" applyNumberFormat="1" applyFont="1" applyFill="1" applyBorder="1" applyAlignment="1" applyProtection="1">
      <alignment horizontal="center" vertical="center"/>
      <protection locked="0"/>
    </xf>
    <xf numFmtId="0" fontId="14" fillId="3" borderId="1" xfId="0" applyFont="1" applyFill="1" applyBorder="1" applyAlignment="1" applyProtection="1">
      <alignment horizontal="center" vertical="center"/>
      <protection locked="0"/>
    </xf>
    <xf numFmtId="1" fontId="13" fillId="3" borderId="1" xfId="0" applyNumberFormat="1" applyFont="1" applyFill="1" applyBorder="1" applyAlignment="1">
      <alignment horizontal="center" vertical="center" wrapText="1"/>
    </xf>
    <xf numFmtId="3" fontId="13" fillId="3" borderId="1" xfId="0" applyNumberFormat="1" applyFont="1" applyFill="1" applyBorder="1" applyAlignment="1" applyProtection="1">
      <alignment vertical="center" wrapText="1"/>
      <protection locked="0"/>
    </xf>
    <xf numFmtId="1" fontId="14" fillId="3" borderId="1" xfId="0" applyNumberFormat="1" applyFont="1" applyFill="1" applyBorder="1" applyAlignment="1" applyProtection="1">
      <alignment horizontal="center" vertical="center" wrapText="1"/>
      <protection locked="0"/>
    </xf>
    <xf numFmtId="3" fontId="14" fillId="3" borderId="1" xfId="0" applyNumberFormat="1" applyFont="1" applyFill="1" applyBorder="1" applyAlignment="1" applyProtection="1">
      <alignment horizontal="right" vertical="center"/>
      <protection locked="0"/>
    </xf>
    <xf numFmtId="3" fontId="14" fillId="3" borderId="1" xfId="0" applyNumberFormat="1" applyFont="1" applyFill="1" applyBorder="1" applyAlignment="1">
      <alignment vertical="center"/>
    </xf>
    <xf numFmtId="170" fontId="14" fillId="3" borderId="1" xfId="10" applyNumberFormat="1" applyFont="1" applyFill="1" applyBorder="1" applyAlignment="1" applyProtection="1">
      <alignment vertical="center"/>
    </xf>
    <xf numFmtId="170" fontId="13" fillId="3" borderId="1" xfId="10" applyNumberFormat="1" applyFont="1" applyFill="1" applyBorder="1" applyAlignment="1" applyProtection="1">
      <alignment vertical="center" wrapText="1"/>
    </xf>
    <xf numFmtId="170" fontId="13" fillId="3" borderId="1" xfId="10" applyNumberFormat="1" applyFont="1" applyFill="1" applyBorder="1" applyAlignment="1" applyProtection="1">
      <alignment vertical="center" wrapText="1"/>
      <protection locked="0"/>
    </xf>
    <xf numFmtId="3" fontId="13" fillId="3" borderId="1" xfId="0" applyNumberFormat="1" applyFont="1" applyFill="1" applyBorder="1" applyAlignment="1">
      <alignment vertical="center"/>
    </xf>
    <xf numFmtId="0" fontId="16" fillId="0" borderId="0" xfId="3" applyFont="1" applyAlignment="1">
      <alignment vertical="center"/>
    </xf>
    <xf numFmtId="168" fontId="16" fillId="0" borderId="0" xfId="3" applyNumberFormat="1" applyFont="1" applyAlignment="1">
      <alignment vertical="center"/>
    </xf>
    <xf numFmtId="0" fontId="17" fillId="0" borderId="17" xfId="3" applyFont="1" applyBorder="1" applyAlignment="1">
      <alignment horizontal="center" vertical="center" wrapText="1"/>
    </xf>
    <xf numFmtId="168" fontId="17" fillId="0" borderId="18" xfId="3" applyNumberFormat="1" applyFont="1" applyBorder="1" applyAlignment="1">
      <alignment horizontal="center" vertical="center" wrapText="1"/>
    </xf>
    <xf numFmtId="0" fontId="16" fillId="0" borderId="19" xfId="3" applyFont="1" applyBorder="1" applyAlignment="1">
      <alignment horizontal="center" vertical="center"/>
    </xf>
    <xf numFmtId="165" fontId="17" fillId="0" borderId="28" xfId="9" applyFont="1" applyBorder="1" applyAlignment="1">
      <alignment vertical="center"/>
    </xf>
    <xf numFmtId="168" fontId="16" fillId="0" borderId="0" xfId="9" applyNumberFormat="1" applyFont="1" applyAlignment="1">
      <alignment vertical="center"/>
    </xf>
    <xf numFmtId="0" fontId="16" fillId="0" borderId="30" xfId="3" applyFont="1" applyBorder="1" applyAlignment="1">
      <alignment horizontal="center" vertical="center"/>
    </xf>
    <xf numFmtId="0" fontId="16" fillId="0" borderId="26" xfId="3" applyFont="1" applyBorder="1" applyAlignment="1">
      <alignment horizontal="center" vertical="center"/>
    </xf>
    <xf numFmtId="0" fontId="16" fillId="0" borderId="20" xfId="3" applyFont="1" applyBorder="1" applyAlignment="1">
      <alignment vertical="center"/>
    </xf>
    <xf numFmtId="0" fontId="17" fillId="0" borderId="0" xfId="3" applyFont="1" applyAlignment="1">
      <alignment vertical="center"/>
    </xf>
    <xf numFmtId="165" fontId="17" fillId="0" borderId="29" xfId="9" applyFont="1" applyBorder="1" applyAlignment="1">
      <alignment vertical="center"/>
    </xf>
    <xf numFmtId="3" fontId="17" fillId="0" borderId="0" xfId="3" applyNumberFormat="1" applyFont="1" applyAlignment="1">
      <alignment vertical="center"/>
    </xf>
    <xf numFmtId="0" fontId="19" fillId="0" borderId="17" xfId="0" applyFont="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165" fontId="19" fillId="0" borderId="1" xfId="9" applyFont="1" applyFill="1" applyBorder="1" applyAlignment="1">
      <alignment vertical="center"/>
    </xf>
    <xf numFmtId="168" fontId="16" fillId="0" borderId="0" xfId="9" applyNumberFormat="1" applyFont="1" applyFill="1" applyAlignment="1">
      <alignment vertical="center"/>
    </xf>
    <xf numFmtId="167" fontId="5" fillId="0" borderId="15" xfId="0" applyNumberFormat="1" applyFont="1" applyBorder="1" applyAlignment="1">
      <alignment horizontal="center" vertical="center"/>
    </xf>
    <xf numFmtId="165" fontId="17" fillId="0" borderId="1" xfId="9" applyFont="1" applyBorder="1" applyAlignment="1">
      <alignment vertical="center"/>
    </xf>
    <xf numFmtId="0" fontId="5" fillId="2" borderId="1" xfId="0" applyFont="1" applyFill="1" applyBorder="1" applyAlignment="1">
      <alignment horizontal="justify" vertical="center" wrapText="1"/>
    </xf>
    <xf numFmtId="0" fontId="5" fillId="0" borderId="15" xfId="0" applyFont="1" applyBorder="1" applyAlignment="1">
      <alignment horizontal="justify" vertical="center" wrapText="1"/>
    </xf>
    <xf numFmtId="165" fontId="19" fillId="0" borderId="15" xfId="9" applyFont="1" applyFill="1" applyBorder="1" applyAlignment="1">
      <alignment vertical="center"/>
    </xf>
    <xf numFmtId="0" fontId="5" fillId="0" borderId="27" xfId="0" applyFont="1" applyBorder="1" applyAlignment="1">
      <alignment horizontal="justify" vertical="center" wrapText="1"/>
    </xf>
    <xf numFmtId="167" fontId="5" fillId="0" borderId="27" xfId="0" applyNumberFormat="1" applyFont="1" applyBorder="1" applyAlignment="1">
      <alignment horizontal="center" vertical="center"/>
    </xf>
    <xf numFmtId="165" fontId="17" fillId="0" borderId="24" xfId="9" applyFont="1" applyBorder="1" applyAlignment="1">
      <alignment vertical="center"/>
    </xf>
    <xf numFmtId="165" fontId="16" fillId="0" borderId="0" xfId="9" applyFont="1" applyAlignment="1">
      <alignment vertical="center"/>
    </xf>
    <xf numFmtId="0" fontId="17" fillId="0" borderId="3" xfId="3" applyFont="1" applyBorder="1" applyAlignment="1">
      <alignment horizontal="right" vertical="center"/>
    </xf>
    <xf numFmtId="168" fontId="17" fillId="0" borderId="4" xfId="9" applyNumberFormat="1" applyFont="1" applyBorder="1" applyAlignment="1">
      <alignment vertical="center"/>
    </xf>
    <xf numFmtId="165" fontId="19" fillId="0" borderId="25" xfId="9" applyFont="1" applyBorder="1" applyAlignment="1">
      <alignment vertical="center"/>
    </xf>
    <xf numFmtId="165" fontId="16" fillId="0" borderId="0" xfId="3" applyNumberFormat="1" applyFont="1" applyAlignment="1">
      <alignment vertical="center"/>
    </xf>
    <xf numFmtId="164" fontId="16" fillId="0" borderId="0" xfId="1" applyFont="1" applyAlignment="1">
      <alignment vertical="center"/>
    </xf>
    <xf numFmtId="168" fontId="16" fillId="0" borderId="21" xfId="3" applyNumberFormat="1" applyFont="1" applyBorder="1" applyAlignment="1">
      <alignment vertical="center"/>
    </xf>
    <xf numFmtId="169" fontId="16" fillId="0" borderId="21" xfId="3" applyNumberFormat="1" applyFont="1" applyBorder="1" applyAlignment="1">
      <alignment vertical="center"/>
    </xf>
    <xf numFmtId="0" fontId="16" fillId="0" borderId="12" xfId="3" applyFont="1" applyBorder="1" applyAlignment="1">
      <alignment vertical="center"/>
    </xf>
    <xf numFmtId="0" fontId="16" fillId="0" borderId="13" xfId="3" applyFont="1" applyBorder="1" applyAlignment="1">
      <alignment vertical="center"/>
    </xf>
    <xf numFmtId="168" fontId="16" fillId="0" borderId="14" xfId="3" applyNumberFormat="1" applyFont="1" applyBorder="1" applyAlignment="1">
      <alignment vertical="center"/>
    </xf>
    <xf numFmtId="168" fontId="18" fillId="0" borderId="0" xfId="3" applyNumberFormat="1" applyFont="1" applyAlignment="1">
      <alignment vertical="center"/>
    </xf>
    <xf numFmtId="168" fontId="5" fillId="0" borderId="0" xfId="3" applyNumberFormat="1" applyFont="1" applyAlignment="1">
      <alignment vertical="center"/>
    </xf>
    <xf numFmtId="3" fontId="16" fillId="0" borderId="0" xfId="3" applyNumberFormat="1" applyFont="1" applyAlignment="1">
      <alignment vertical="center"/>
    </xf>
    <xf numFmtId="0" fontId="7" fillId="0" borderId="0" xfId="6" applyFont="1" applyAlignment="1">
      <alignment vertical="center"/>
    </xf>
    <xf numFmtId="0" fontId="4" fillId="0" borderId="12" xfId="6" applyFont="1" applyBorder="1" applyAlignment="1">
      <alignment horizontal="right" vertical="center"/>
    </xf>
    <xf numFmtId="0" fontId="4" fillId="0" borderId="6" xfId="6" applyFont="1" applyBorder="1" applyAlignment="1">
      <alignment horizontal="center" vertical="center"/>
    </xf>
    <xf numFmtId="0" fontId="6" fillId="0" borderId="0" xfId="6" applyFont="1" applyAlignment="1">
      <alignment horizontal="left" vertical="center" wrapText="1"/>
    </xf>
    <xf numFmtId="0" fontId="13" fillId="3" borderId="16"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3" fillId="3" borderId="28" xfId="0" applyFont="1" applyFill="1" applyBorder="1" applyAlignment="1">
      <alignment horizontal="center" vertical="center" wrapText="1"/>
    </xf>
    <xf numFmtId="3" fontId="13" fillId="3" borderId="28" xfId="0" applyNumberFormat="1" applyFont="1" applyFill="1" applyBorder="1" applyAlignment="1" applyProtection="1">
      <alignment vertical="center" wrapText="1"/>
      <protection locked="0"/>
    </xf>
    <xf numFmtId="3" fontId="14" fillId="3" borderId="28" xfId="0" applyNumberFormat="1" applyFont="1" applyFill="1" applyBorder="1" applyAlignment="1">
      <alignment vertical="center"/>
    </xf>
    <xf numFmtId="170" fontId="14" fillId="3" borderId="28" xfId="10" applyNumberFormat="1" applyFont="1" applyFill="1" applyBorder="1" applyAlignment="1" applyProtection="1">
      <alignment vertical="center"/>
    </xf>
    <xf numFmtId="170" fontId="13" fillId="3" borderId="28" xfId="10" applyNumberFormat="1" applyFont="1" applyFill="1" applyBorder="1" applyAlignment="1" applyProtection="1">
      <alignment vertical="center" wrapText="1"/>
    </xf>
    <xf numFmtId="0" fontId="14" fillId="3" borderId="19" xfId="0" applyFont="1" applyFill="1" applyBorder="1" applyAlignment="1" applyProtection="1">
      <alignment vertical="center" wrapText="1"/>
      <protection locked="0"/>
    </xf>
    <xf numFmtId="170" fontId="13" fillId="3" borderId="28" xfId="10" applyNumberFormat="1" applyFont="1" applyFill="1" applyBorder="1" applyAlignment="1" applyProtection="1">
      <alignment vertical="center" wrapText="1"/>
      <protection locked="0"/>
    </xf>
    <xf numFmtId="3" fontId="13" fillId="3" borderId="28" xfId="0" applyNumberFormat="1" applyFont="1" applyFill="1" applyBorder="1" applyAlignment="1">
      <alignment vertical="center"/>
    </xf>
    <xf numFmtId="3" fontId="13" fillId="3" borderId="28" xfId="0" applyNumberFormat="1" applyFont="1" applyFill="1" applyBorder="1" applyAlignment="1">
      <alignment horizontal="right" vertical="center"/>
    </xf>
    <xf numFmtId="3" fontId="13" fillId="3" borderId="27" xfId="0" applyNumberFormat="1" applyFont="1" applyFill="1" applyBorder="1" applyAlignment="1">
      <alignment vertical="center"/>
    </xf>
    <xf numFmtId="3" fontId="13" fillId="3" borderId="29" xfId="0" applyNumberFormat="1" applyFont="1" applyFill="1" applyBorder="1" applyAlignment="1">
      <alignment vertical="center"/>
    </xf>
    <xf numFmtId="171" fontId="19" fillId="0" borderId="25" xfId="9" applyNumberFormat="1" applyFont="1" applyBorder="1" applyAlignment="1">
      <alignment vertical="center"/>
    </xf>
    <xf numFmtId="165" fontId="16" fillId="0" borderId="21" xfId="3" applyNumberFormat="1" applyFont="1" applyBorder="1" applyAlignment="1">
      <alignment vertical="center"/>
    </xf>
    <xf numFmtId="9" fontId="16" fillId="0" borderId="0" xfId="2" applyFont="1" applyAlignment="1">
      <alignment vertical="center"/>
    </xf>
    <xf numFmtId="0" fontId="19" fillId="0" borderId="16" xfId="3" applyFont="1" applyBorder="1" applyAlignment="1">
      <alignment horizontal="center" vertical="center"/>
    </xf>
    <xf numFmtId="0" fontId="19" fillId="0" borderId="17" xfId="3" applyFont="1" applyBorder="1" applyAlignment="1">
      <alignment horizontal="center" vertical="center" wrapText="1"/>
    </xf>
    <xf numFmtId="0" fontId="5" fillId="0" borderId="19" xfId="3" applyFont="1" applyBorder="1" applyAlignment="1">
      <alignment horizontal="center" vertical="center"/>
    </xf>
    <xf numFmtId="0" fontId="5" fillId="0" borderId="26" xfId="3" applyFont="1" applyBorder="1" applyAlignment="1">
      <alignment horizontal="center" vertical="center"/>
    </xf>
    <xf numFmtId="165" fontId="19" fillId="0" borderId="27" xfId="9" applyFont="1" applyFill="1" applyBorder="1" applyAlignment="1">
      <alignment vertical="center"/>
    </xf>
    <xf numFmtId="0" fontId="4" fillId="0" borderId="8" xfId="6" applyFont="1" applyBorder="1" applyAlignment="1">
      <alignment horizontal="center" vertical="center"/>
    </xf>
    <xf numFmtId="3" fontId="5" fillId="0" borderId="1" xfId="3" applyNumberFormat="1" applyFont="1" applyBorder="1" applyAlignment="1">
      <alignment horizontal="center" vertical="center" wrapText="1"/>
    </xf>
    <xf numFmtId="3" fontId="5" fillId="0" borderId="15" xfId="3" applyNumberFormat="1" applyFont="1" applyBorder="1" applyAlignment="1">
      <alignment horizontal="center" vertical="center" wrapText="1"/>
    </xf>
    <xf numFmtId="3" fontId="5" fillId="0" borderId="27" xfId="3" applyNumberFormat="1" applyFont="1" applyBorder="1" applyAlignment="1">
      <alignment horizontal="center" vertical="center" wrapText="1"/>
    </xf>
    <xf numFmtId="0" fontId="17" fillId="0" borderId="27" xfId="3" applyFont="1" applyBorder="1" applyAlignment="1">
      <alignment horizontal="right" vertical="center"/>
    </xf>
    <xf numFmtId="0" fontId="17" fillId="0" borderId="23" xfId="3" applyFont="1" applyBorder="1" applyAlignment="1">
      <alignment horizontal="right" vertical="center"/>
    </xf>
    <xf numFmtId="0" fontId="19" fillId="0" borderId="31" xfId="3" applyFont="1" applyBorder="1" applyAlignment="1">
      <alignment horizontal="right" vertical="center"/>
    </xf>
    <xf numFmtId="0" fontId="19" fillId="0" borderId="1" xfId="3" applyFont="1" applyBorder="1" applyAlignment="1">
      <alignment horizontal="right" vertical="center"/>
    </xf>
    <xf numFmtId="0" fontId="17" fillId="0" borderId="0" xfId="3" applyFont="1" applyAlignment="1">
      <alignment horizontal="center" vertical="center"/>
    </xf>
    <xf numFmtId="1" fontId="16" fillId="0" borderId="0" xfId="3" applyNumberFormat="1" applyFont="1" applyAlignment="1">
      <alignment vertical="center"/>
    </xf>
    <xf numFmtId="1" fontId="19" fillId="0" borderId="17" xfId="3" applyNumberFormat="1" applyFont="1" applyBorder="1" applyAlignment="1">
      <alignment horizontal="center" vertical="center" wrapText="1"/>
    </xf>
    <xf numFmtId="1" fontId="17" fillId="0" borderId="0" xfId="3" applyNumberFormat="1" applyFont="1" applyAlignment="1">
      <alignment vertical="center"/>
    </xf>
    <xf numFmtId="1" fontId="16" fillId="0" borderId="13" xfId="3" applyNumberFormat="1" applyFont="1" applyBorder="1" applyAlignment="1">
      <alignment vertical="center"/>
    </xf>
    <xf numFmtId="0" fontId="16" fillId="0" borderId="0" xfId="3" applyFont="1" applyAlignment="1">
      <alignment horizontal="center" vertical="center"/>
    </xf>
    <xf numFmtId="0" fontId="16" fillId="0" borderId="1" xfId="3" applyFont="1" applyBorder="1" applyAlignment="1">
      <alignment horizontal="center" vertical="center"/>
    </xf>
    <xf numFmtId="0" fontId="16" fillId="0" borderId="13" xfId="3" applyFont="1" applyBorder="1" applyAlignment="1">
      <alignment horizontal="center" vertical="center"/>
    </xf>
    <xf numFmtId="0" fontId="5" fillId="0" borderId="1" xfId="0" applyFont="1" applyBorder="1" applyAlignment="1">
      <alignment horizontal="left" vertical="center" wrapText="1"/>
    </xf>
    <xf numFmtId="0" fontId="19" fillId="0" borderId="17" xfId="3" applyFont="1" applyBorder="1" applyAlignment="1">
      <alignment horizontal="center" vertical="center"/>
    </xf>
    <xf numFmtId="9" fontId="5" fillId="0" borderId="1" xfId="2" applyFont="1" applyBorder="1" applyAlignment="1">
      <alignment horizontal="center" vertical="center"/>
    </xf>
    <xf numFmtId="1" fontId="5" fillId="0" borderId="1" xfId="2" applyNumberFormat="1" applyFont="1" applyBorder="1" applyAlignment="1">
      <alignment horizontal="center" vertical="center"/>
    </xf>
    <xf numFmtId="165" fontId="19" fillId="0" borderId="28" xfId="9" applyFont="1" applyBorder="1" applyAlignment="1">
      <alignment vertical="center"/>
    </xf>
    <xf numFmtId="9" fontId="5" fillId="0" borderId="27" xfId="2" applyFont="1" applyFill="1" applyBorder="1" applyAlignment="1">
      <alignment horizontal="center" vertical="center"/>
    </xf>
    <xf numFmtId="1" fontId="5" fillId="0" borderId="27" xfId="2" applyNumberFormat="1" applyFont="1" applyFill="1" applyBorder="1" applyAlignment="1">
      <alignment horizontal="center" vertical="center"/>
    </xf>
    <xf numFmtId="0" fontId="5" fillId="0" borderId="20" xfId="3" applyFont="1" applyBorder="1" applyAlignment="1">
      <alignment vertical="center"/>
    </xf>
    <xf numFmtId="0" fontId="19" fillId="0" borderId="0" xfId="3" applyFont="1" applyAlignment="1">
      <alignment vertical="center"/>
    </xf>
    <xf numFmtId="0" fontId="19" fillId="0" borderId="0" xfId="3" applyFont="1" applyAlignment="1">
      <alignment horizontal="center" vertical="center"/>
    </xf>
    <xf numFmtId="1" fontId="19" fillId="0" borderId="0" xfId="3" applyNumberFormat="1" applyFont="1" applyAlignment="1">
      <alignment vertical="center"/>
    </xf>
    <xf numFmtId="0" fontId="19" fillId="0" borderId="27" xfId="3" applyFont="1" applyBorder="1" applyAlignment="1">
      <alignment horizontal="right" vertical="center"/>
    </xf>
    <xf numFmtId="165" fontId="19" fillId="0" borderId="29" xfId="9" applyFont="1" applyBorder="1" applyAlignment="1">
      <alignment vertical="center"/>
    </xf>
    <xf numFmtId="0" fontId="19" fillId="0" borderId="17" xfId="3" applyFont="1" applyBorder="1" applyAlignment="1">
      <alignment wrapText="1"/>
    </xf>
    <xf numFmtId="168" fontId="19" fillId="0" borderId="18" xfId="3" applyNumberFormat="1" applyFont="1" applyBorder="1" applyAlignment="1">
      <alignment wrapText="1"/>
    </xf>
    <xf numFmtId="0" fontId="5" fillId="0" borderId="1" xfId="3" applyFont="1" applyBorder="1" applyAlignment="1">
      <alignment horizontal="center" vertical="center"/>
    </xf>
    <xf numFmtId="165" fontId="19" fillId="0" borderId="1" xfId="9" applyFont="1" applyBorder="1" applyAlignment="1">
      <alignment vertical="center"/>
    </xf>
    <xf numFmtId="0" fontId="5" fillId="0" borderId="1" xfId="0" applyFont="1" applyBorder="1" applyAlignment="1">
      <alignment horizontal="left" vertical="center" wrapText="1"/>
    </xf>
    <xf numFmtId="0" fontId="5" fillId="0" borderId="27" xfId="0" applyFont="1" applyBorder="1" applyAlignment="1">
      <alignment horizontal="left" vertical="center" wrapText="1"/>
    </xf>
    <xf numFmtId="0" fontId="19" fillId="0" borderId="20" xfId="3" applyFont="1" applyBorder="1" applyAlignment="1">
      <alignment horizontal="center" vertical="center"/>
    </xf>
    <xf numFmtId="0" fontId="19" fillId="0" borderId="0" xfId="3" applyFont="1" applyAlignment="1">
      <alignment horizontal="center" vertical="center"/>
    </xf>
    <xf numFmtId="0" fontId="19" fillId="0" borderId="21" xfId="3" applyFont="1" applyBorder="1" applyAlignment="1">
      <alignment horizontal="center" vertical="center"/>
    </xf>
    <xf numFmtId="0" fontId="19" fillId="0" borderId="2" xfId="3" applyFont="1" applyBorder="1" applyAlignment="1">
      <alignment horizontal="center" vertical="center"/>
    </xf>
    <xf numFmtId="0" fontId="19" fillId="0" borderId="3" xfId="3" applyFont="1" applyBorder="1" applyAlignment="1">
      <alignment horizontal="center" vertical="center"/>
    </xf>
    <xf numFmtId="0" fontId="19" fillId="0" borderId="4"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0" fontId="17" fillId="0" borderId="42" xfId="3" applyFont="1" applyBorder="1" applyAlignment="1">
      <alignment horizontal="center" vertical="center"/>
    </xf>
    <xf numFmtId="0" fontId="19" fillId="0" borderId="17" xfId="3" applyFont="1" applyBorder="1" applyAlignment="1">
      <alignment horizontal="center" vertical="center"/>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7" xfId="3" applyFont="1" applyBorder="1" applyAlignment="1">
      <alignment horizontal="center" vertical="center" wrapText="1"/>
    </xf>
    <xf numFmtId="0" fontId="23" fillId="0" borderId="22" xfId="0" applyFont="1" applyBorder="1" applyAlignment="1">
      <alignment horizontal="center" vertical="center"/>
    </xf>
    <xf numFmtId="0" fontId="23" fillId="0" borderId="23" xfId="0" applyFont="1" applyBorder="1" applyAlignment="1">
      <alignment horizontal="center" vertical="center"/>
    </xf>
    <xf numFmtId="0" fontId="23" fillId="0" borderId="24" xfId="0" applyFont="1" applyBorder="1" applyAlignment="1">
      <alignment horizontal="center" vertical="center"/>
    </xf>
    <xf numFmtId="0" fontId="17" fillId="0" borderId="20" xfId="0" applyFont="1" applyBorder="1" applyAlignment="1">
      <alignment horizontal="center" vertical="center"/>
    </xf>
    <xf numFmtId="0" fontId="17" fillId="0" borderId="0" xfId="0" applyFont="1" applyAlignment="1">
      <alignment horizontal="center" vertical="center"/>
    </xf>
    <xf numFmtId="0" fontId="17" fillId="0" borderId="21" xfId="0" applyFont="1" applyBorder="1" applyAlignment="1">
      <alignment horizontal="center" vertical="center"/>
    </xf>
    <xf numFmtId="0" fontId="17" fillId="0" borderId="22"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2" xfId="3" applyFont="1" applyBorder="1" applyAlignment="1">
      <alignment horizontal="center" vertical="center" wrapText="1"/>
    </xf>
    <xf numFmtId="0" fontId="17" fillId="0" borderId="23" xfId="3" applyFont="1" applyBorder="1" applyAlignment="1">
      <alignment horizontal="center" vertical="center" wrapText="1"/>
    </xf>
    <xf numFmtId="0" fontId="17" fillId="0" borderId="24" xfId="3" applyFont="1" applyBorder="1" applyAlignment="1">
      <alignment horizontal="center" vertical="center" wrapText="1"/>
    </xf>
    <xf numFmtId="0" fontId="3" fillId="0" borderId="0" xfId="5" applyFont="1" applyAlignment="1">
      <alignment horizontal="center" vertical="center" wrapText="1"/>
    </xf>
    <xf numFmtId="0" fontId="6" fillId="0" borderId="2" xfId="6" applyFont="1" applyBorder="1" applyAlignment="1">
      <alignment horizontal="center" vertical="center"/>
    </xf>
    <xf numFmtId="0" fontId="6" fillId="0" borderId="3" xfId="6" applyFont="1" applyBorder="1" applyAlignment="1">
      <alignment horizontal="center" vertical="center"/>
    </xf>
    <xf numFmtId="0" fontId="6" fillId="0" borderId="4" xfId="6" applyFont="1" applyBorder="1" applyAlignment="1">
      <alignment horizontal="center" vertical="center"/>
    </xf>
    <xf numFmtId="0" fontId="4" fillId="0" borderId="2" xfId="6" applyFont="1" applyBorder="1" applyAlignment="1">
      <alignment horizontal="center" vertical="center"/>
    </xf>
    <xf numFmtId="0" fontId="4" fillId="0" borderId="3" xfId="6" applyFont="1" applyBorder="1" applyAlignment="1">
      <alignment horizontal="center" vertical="center"/>
    </xf>
    <xf numFmtId="0" fontId="4" fillId="0" borderId="4" xfId="6" applyFont="1" applyBorder="1" applyAlignment="1">
      <alignment horizontal="center" vertical="center"/>
    </xf>
    <xf numFmtId="0" fontId="22" fillId="0" borderId="2" xfId="11"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4" fillId="0" borderId="2" xfId="6" applyFont="1" applyBorder="1" applyAlignment="1">
      <alignment horizontal="center" vertical="center" wrapText="1"/>
    </xf>
    <xf numFmtId="0" fontId="4" fillId="0" borderId="3" xfId="6" applyFont="1" applyBorder="1" applyAlignment="1">
      <alignment horizontal="center" vertical="center" wrapText="1"/>
    </xf>
    <xf numFmtId="0" fontId="4" fillId="0" borderId="4" xfId="6" applyFont="1" applyBorder="1" applyAlignment="1">
      <alignment horizontal="center" vertical="center" wrapText="1"/>
    </xf>
    <xf numFmtId="0" fontId="8" fillId="0" borderId="2" xfId="6" applyFont="1" applyBorder="1" applyAlignment="1">
      <alignment horizontal="center" vertical="center"/>
    </xf>
    <xf numFmtId="0" fontId="8" fillId="0" borderId="3" xfId="6" applyFont="1" applyBorder="1" applyAlignment="1">
      <alignment horizontal="center" vertical="center"/>
    </xf>
    <xf numFmtId="0" fontId="13" fillId="3" borderId="38" xfId="0" applyFont="1" applyFill="1" applyBorder="1" applyAlignment="1">
      <alignment horizontal="center" vertical="center"/>
    </xf>
    <xf numFmtId="0" fontId="13" fillId="3" borderId="39" xfId="0" applyFont="1" applyFill="1" applyBorder="1" applyAlignment="1">
      <alignment horizontal="center" vertical="center"/>
    </xf>
    <xf numFmtId="0" fontId="13" fillId="3" borderId="34" xfId="0" applyFont="1" applyFill="1" applyBorder="1" applyAlignment="1">
      <alignment horizontal="center" vertical="center"/>
    </xf>
    <xf numFmtId="1" fontId="14" fillId="3" borderId="32" xfId="0" applyNumberFormat="1" applyFont="1" applyFill="1" applyBorder="1" applyAlignment="1" applyProtection="1">
      <alignment horizontal="center" vertical="center" wrapText="1"/>
      <protection locked="0"/>
    </xf>
    <xf numFmtId="1" fontId="14" fillId="3" borderId="36" xfId="0" applyNumberFormat="1" applyFont="1" applyFill="1" applyBorder="1" applyAlignment="1" applyProtection="1">
      <alignment horizontal="center" vertical="center" wrapText="1"/>
      <protection locked="0"/>
    </xf>
    <xf numFmtId="1" fontId="14" fillId="3" borderId="33" xfId="0" applyNumberFormat="1" applyFont="1" applyFill="1" applyBorder="1" applyAlignment="1" applyProtection="1">
      <alignment horizontal="center" vertical="center" wrapText="1"/>
      <protection locked="0"/>
    </xf>
    <xf numFmtId="0" fontId="14" fillId="3" borderId="19" xfId="0" applyFont="1" applyFill="1" applyBorder="1" applyAlignment="1" applyProtection="1">
      <alignment vertical="center"/>
      <protection locked="0"/>
    </xf>
    <xf numFmtId="0" fontId="14" fillId="3" borderId="1" xfId="0" applyFont="1" applyFill="1" applyBorder="1" applyAlignment="1" applyProtection="1">
      <alignment vertical="center"/>
      <protection locked="0"/>
    </xf>
    <xf numFmtId="0" fontId="14" fillId="3" borderId="32" xfId="0" applyFont="1" applyFill="1" applyBorder="1" applyAlignment="1" applyProtection="1">
      <alignment horizontal="center" vertical="center" wrapText="1"/>
      <protection locked="0"/>
    </xf>
    <xf numFmtId="0" fontId="14" fillId="3" borderId="33" xfId="0" applyFont="1" applyFill="1" applyBorder="1" applyAlignment="1" applyProtection="1">
      <alignment horizontal="center" vertical="center" wrapText="1"/>
      <protection locked="0"/>
    </xf>
    <xf numFmtId="0" fontId="13" fillId="3" borderId="19" xfId="0" applyFont="1" applyFill="1" applyBorder="1" applyAlignment="1">
      <alignment horizontal="justify" vertical="center" wrapText="1"/>
    </xf>
    <xf numFmtId="0" fontId="13" fillId="3" borderId="1" xfId="0" applyFont="1" applyFill="1" applyBorder="1" applyAlignment="1">
      <alignment horizontal="justify" vertical="center" wrapText="1"/>
    </xf>
    <xf numFmtId="1" fontId="14" fillId="3" borderId="1" xfId="0" applyNumberFormat="1" applyFont="1" applyFill="1" applyBorder="1" applyAlignment="1">
      <alignment horizontal="center" vertical="center" wrapText="1"/>
    </xf>
    <xf numFmtId="0" fontId="14" fillId="3" borderId="19" xfId="0" applyFont="1" applyFill="1" applyBorder="1" applyAlignment="1" applyProtection="1">
      <alignment vertical="center" wrapText="1"/>
      <protection locked="0"/>
    </xf>
    <xf numFmtId="0" fontId="14" fillId="3" borderId="1" xfId="0" applyFont="1" applyFill="1" applyBorder="1" applyAlignment="1" applyProtection="1">
      <alignment vertical="center" wrapText="1"/>
      <protection locked="0"/>
    </xf>
    <xf numFmtId="0" fontId="14" fillId="3" borderId="1" xfId="0" applyFont="1" applyFill="1" applyBorder="1" applyAlignment="1" applyProtection="1">
      <alignment horizontal="center" vertical="center" wrapText="1"/>
      <protection locked="0"/>
    </xf>
    <xf numFmtId="3" fontId="14" fillId="3" borderId="1" xfId="10" applyNumberFormat="1" applyFont="1" applyFill="1" applyBorder="1" applyAlignment="1" applyProtection="1">
      <alignment horizontal="center" vertical="center" wrapText="1"/>
      <protection locked="0"/>
    </xf>
    <xf numFmtId="0" fontId="13" fillId="3" borderId="19" xfId="0" applyFont="1" applyFill="1" applyBorder="1" applyAlignment="1">
      <alignment vertical="center" wrapText="1"/>
    </xf>
    <xf numFmtId="0" fontId="13" fillId="3" borderId="1" xfId="0" applyFont="1" applyFill="1" applyBorder="1" applyAlignment="1">
      <alignment vertical="center" wrapText="1"/>
    </xf>
    <xf numFmtId="3" fontId="13" fillId="3" borderId="1" xfId="0" applyNumberFormat="1" applyFont="1" applyFill="1" applyBorder="1" applyAlignment="1">
      <alignment horizontal="center" vertical="center"/>
    </xf>
    <xf numFmtId="0" fontId="14" fillId="3" borderId="19" xfId="0" applyFont="1" applyFill="1" applyBorder="1" applyAlignment="1">
      <alignment vertical="center"/>
    </xf>
    <xf numFmtId="0" fontId="14" fillId="3" borderId="1" xfId="0" applyFont="1" applyFill="1" applyBorder="1" applyAlignment="1">
      <alignment vertical="center"/>
    </xf>
    <xf numFmtId="0" fontId="14" fillId="3" borderId="37" xfId="0" applyFont="1" applyFill="1" applyBorder="1" applyAlignment="1">
      <alignment vertical="center"/>
    </xf>
    <xf numFmtId="0" fontId="14" fillId="3" borderId="33" xfId="0" applyFont="1" applyFill="1" applyBorder="1" applyAlignment="1">
      <alignment vertical="center"/>
    </xf>
    <xf numFmtId="0" fontId="13" fillId="3" borderId="19" xfId="0" applyFont="1" applyFill="1" applyBorder="1" applyAlignment="1">
      <alignment vertical="center"/>
    </xf>
    <xf numFmtId="0" fontId="13" fillId="3" borderId="1" xfId="0" applyFont="1" applyFill="1" applyBorder="1" applyAlignment="1">
      <alignment vertical="center"/>
    </xf>
    <xf numFmtId="170" fontId="13" fillId="3" borderId="1" xfId="10" applyNumberFormat="1" applyFont="1" applyFill="1" applyBorder="1" applyAlignment="1" applyProtection="1">
      <alignment horizontal="center" vertical="center" wrapText="1"/>
      <protection locked="0"/>
    </xf>
    <xf numFmtId="3" fontId="14" fillId="3" borderId="1" xfId="10" applyNumberFormat="1" applyFont="1" applyFill="1" applyBorder="1" applyAlignment="1" applyProtection="1">
      <alignment horizontal="center" vertical="center"/>
      <protection locked="0"/>
    </xf>
    <xf numFmtId="0" fontId="13" fillId="3" borderId="19" xfId="0" applyFont="1" applyFill="1" applyBorder="1" applyAlignment="1">
      <alignment horizontal="left" vertical="center"/>
    </xf>
    <xf numFmtId="0" fontId="13" fillId="3" borderId="1" xfId="0" applyFont="1" applyFill="1" applyBorder="1" applyAlignment="1">
      <alignment horizontal="left" vertical="center"/>
    </xf>
    <xf numFmtId="170" fontId="13" fillId="3" borderId="1" xfId="10" applyNumberFormat="1" applyFont="1" applyFill="1" applyBorder="1" applyAlignment="1" applyProtection="1">
      <alignment horizontal="center" vertical="center" wrapText="1"/>
    </xf>
    <xf numFmtId="0" fontId="13" fillId="3" borderId="19" xfId="0" applyFont="1" applyFill="1" applyBorder="1" applyAlignment="1">
      <alignment horizontal="center" vertical="center" wrapText="1"/>
    </xf>
    <xf numFmtId="0" fontId="13" fillId="3" borderId="1" xfId="0" applyFont="1" applyFill="1" applyBorder="1" applyAlignment="1">
      <alignment horizontal="center" vertical="center" wrapText="1"/>
    </xf>
    <xf numFmtId="3" fontId="13" fillId="3" borderId="1" xfId="0" applyNumberFormat="1" applyFont="1" applyFill="1" applyBorder="1" applyAlignment="1" applyProtection="1">
      <alignment horizontal="center" vertical="center" wrapText="1"/>
      <protection locked="0"/>
    </xf>
    <xf numFmtId="0" fontId="13" fillId="3" borderId="17"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14" fillId="3" borderId="18" xfId="0" applyFont="1" applyFill="1" applyBorder="1" applyAlignment="1">
      <alignment horizontal="center" vertical="center" wrapText="1"/>
    </xf>
    <xf numFmtId="0" fontId="13" fillId="3" borderId="15" xfId="0" applyFont="1" applyFill="1" applyBorder="1" applyAlignment="1">
      <alignment horizontal="center" vertical="center" wrapText="1"/>
    </xf>
    <xf numFmtId="0" fontId="13" fillId="3" borderId="31" xfId="0" applyFont="1" applyFill="1" applyBorder="1" applyAlignment="1">
      <alignment horizontal="center" vertical="center" wrapText="1"/>
    </xf>
    <xf numFmtId="0" fontId="20" fillId="3" borderId="35" xfId="0" applyFont="1" applyFill="1" applyBorder="1" applyAlignment="1" applyProtection="1">
      <alignment horizontal="center" vertical="center" wrapText="1"/>
      <protection locked="0"/>
    </xf>
    <xf numFmtId="0" fontId="20" fillId="3" borderId="25" xfId="0" applyFont="1" applyFill="1" applyBorder="1" applyAlignment="1" applyProtection="1">
      <alignment horizontal="center" vertical="center" wrapText="1"/>
      <protection locked="0"/>
    </xf>
    <xf numFmtId="3" fontId="14" fillId="3" borderId="1" xfId="0" applyNumberFormat="1" applyFont="1" applyFill="1" applyBorder="1" applyAlignment="1" applyProtection="1">
      <alignment horizontal="center" vertical="center"/>
      <protection locked="0"/>
    </xf>
  </cellXfs>
  <cellStyles count="13">
    <cellStyle name="Millares" xfId="10" builtinId="3"/>
    <cellStyle name="Millares 5" xfId="4" xr:uid="{00000000-0005-0000-0000-000001000000}"/>
    <cellStyle name="Moneda" xfId="9" builtinId="4"/>
    <cellStyle name="Moneda [0]" xfId="1" builtinId="7"/>
    <cellStyle name="Normal" xfId="0" builtinId="0"/>
    <cellStyle name="Normal 10" xfId="6" xr:uid="{00000000-0005-0000-0000-000005000000}"/>
    <cellStyle name="Normal 12" xfId="3" xr:uid="{00000000-0005-0000-0000-000006000000}"/>
    <cellStyle name="Normal 2 2 2 2" xfId="5" xr:uid="{00000000-0005-0000-0000-000007000000}"/>
    <cellStyle name="Normal 3" xfId="11" xr:uid="{0B69999A-7DD4-43EE-8ECF-BAE1E0F95379}"/>
    <cellStyle name="Normal 3 2" xfId="12" xr:uid="{9E0FB7CB-05E7-45AB-B3CE-E117D23CFE9E}"/>
    <cellStyle name="Porcentaje" xfId="2" builtinId="5"/>
    <cellStyle name="Porcentaje 2" xfId="8" xr:uid="{00000000-0005-0000-0000-000009000000}"/>
    <cellStyle name="Porcentual 2 10" xfId="7" xr:uid="{00000000-0005-0000-0000-00000A000000}"/>
  </cellStyles>
  <dxfs count="1">
    <dxf>
      <font>
        <condense val="0"/>
        <extend val="0"/>
        <color rgb="FF0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109903</xdr:colOff>
      <xdr:row>6</xdr:row>
      <xdr:rowOff>153865</xdr:rowOff>
    </xdr:from>
    <xdr:to>
      <xdr:col>10</xdr:col>
      <xdr:colOff>605118</xdr:colOff>
      <xdr:row>21</xdr:row>
      <xdr:rowOff>45241</xdr:rowOff>
    </xdr:to>
    <xdr:pic>
      <xdr:nvPicPr>
        <xdr:cNvPr id="3" name="Imagen 2">
          <a:extLst>
            <a:ext uri="{FF2B5EF4-FFF2-40B4-BE49-F238E27FC236}">
              <a16:creationId xmlns:a16="http://schemas.microsoft.com/office/drawing/2014/main" id="{C0577625-E79B-469A-88E1-B2018EC746AE}"/>
            </a:ext>
          </a:extLst>
        </xdr:cNvPr>
        <xdr:cNvPicPr>
          <a:picLocks noChangeAspect="1"/>
        </xdr:cNvPicPr>
      </xdr:nvPicPr>
      <xdr:blipFill>
        <a:blip xmlns:r="http://schemas.openxmlformats.org/officeDocument/2006/relationships" r:embed="rId1"/>
        <a:stretch>
          <a:fillRect/>
        </a:stretch>
      </xdr:blipFill>
      <xdr:spPr>
        <a:xfrm>
          <a:off x="13030285" y="1745100"/>
          <a:ext cx="5067215" cy="24031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CB43A-467D-4DE1-8EB6-4958B9628866}">
  <dimension ref="B1:K54"/>
  <sheetViews>
    <sheetView tabSelected="1" zoomScale="80" zoomScaleNormal="80" zoomScaleSheetLayoutView="80" workbookViewId="0">
      <selection activeCell="E10" sqref="B10:H27"/>
    </sheetView>
  </sheetViews>
  <sheetFormatPr defaultColWidth="9.28515625" defaultRowHeight="14.25"/>
  <cols>
    <col min="1" max="1" width="12.85546875" style="34" customWidth="1"/>
    <col min="2" max="2" width="12" style="34" customWidth="1"/>
    <col min="3" max="3" width="63.5703125" style="34" customWidth="1"/>
    <col min="4" max="4" width="10.7109375" style="34" hidden="1" customWidth="1"/>
    <col min="5" max="5" width="14.42578125" style="112" bestFit="1" customWidth="1"/>
    <col min="6" max="6" width="14.42578125" style="108" customWidth="1"/>
    <col min="7" max="7" width="21.140625" style="34" customWidth="1"/>
    <col min="8" max="8" width="24" style="35" customWidth="1"/>
    <col min="9" max="9" width="13.85546875" style="34" customWidth="1"/>
    <col min="10" max="10" width="17.140625" style="34" bestFit="1" customWidth="1"/>
    <col min="11" max="11" width="18.140625" style="34" customWidth="1"/>
    <col min="12" max="16384" width="9.28515625" style="34"/>
  </cols>
  <sheetData>
    <row r="1" spans="2:11" ht="15" thickBot="1"/>
    <row r="2" spans="2:11" ht="28.5" customHeight="1" thickBot="1">
      <c r="B2" s="147" t="s">
        <v>0</v>
      </c>
      <c r="C2" s="148"/>
      <c r="D2" s="148"/>
      <c r="E2" s="148"/>
      <c r="F2" s="148"/>
      <c r="G2" s="148"/>
      <c r="H2" s="149"/>
    </row>
    <row r="3" spans="2:11" ht="6.75" customHeight="1" thickBot="1">
      <c r="B3" s="150"/>
      <c r="C3" s="151"/>
      <c r="D3" s="151"/>
      <c r="E3" s="151"/>
      <c r="F3" s="151"/>
      <c r="G3" s="151"/>
      <c r="H3" s="152"/>
    </row>
    <row r="4" spans="2:11" ht="39.75" customHeight="1" thickBot="1">
      <c r="B4" s="153" t="s">
        <v>1</v>
      </c>
      <c r="C4" s="154"/>
      <c r="D4" s="154"/>
      <c r="E4" s="154"/>
      <c r="F4" s="154"/>
      <c r="G4" s="154"/>
      <c r="H4" s="155"/>
    </row>
    <row r="5" spans="2:11" ht="9" customHeight="1" thickBot="1">
      <c r="B5" s="150"/>
      <c r="C5" s="151"/>
      <c r="D5" s="151"/>
      <c r="E5" s="151"/>
      <c r="F5" s="151"/>
      <c r="G5" s="151"/>
      <c r="H5" s="152"/>
    </row>
    <row r="6" spans="2:11" ht="27" customHeight="1" thickBot="1">
      <c r="B6" s="156" t="s">
        <v>2</v>
      </c>
      <c r="C6" s="157"/>
      <c r="D6" s="157"/>
      <c r="E6" s="157"/>
      <c r="F6" s="157"/>
      <c r="G6" s="157"/>
      <c r="H6" s="158"/>
    </row>
    <row r="7" spans="2:11" ht="6.75" customHeight="1" thickBot="1">
      <c r="B7" s="144"/>
      <c r="C7" s="145"/>
      <c r="D7" s="145"/>
      <c r="E7" s="145"/>
      <c r="F7" s="145"/>
      <c r="G7" s="145"/>
      <c r="H7" s="146"/>
    </row>
    <row r="8" spans="2:11" ht="27" customHeight="1" thickBot="1">
      <c r="B8" s="140" t="s">
        <v>3</v>
      </c>
      <c r="C8" s="141"/>
      <c r="D8" s="141"/>
      <c r="E8" s="141"/>
      <c r="F8" s="141"/>
      <c r="G8" s="141"/>
      <c r="H8" s="142"/>
    </row>
    <row r="9" spans="2:11" ht="34.5" customHeight="1">
      <c r="B9" s="94" t="s">
        <v>4</v>
      </c>
      <c r="C9" s="143" t="s">
        <v>5</v>
      </c>
      <c r="D9" s="143"/>
      <c r="E9" s="95" t="s">
        <v>6</v>
      </c>
      <c r="F9" s="109" t="s">
        <v>7</v>
      </c>
      <c r="G9" s="36" t="s">
        <v>8</v>
      </c>
      <c r="H9" s="37" t="s">
        <v>9</v>
      </c>
    </row>
    <row r="10" spans="2:11" ht="23.25" customHeight="1">
      <c r="B10" s="96">
        <v>1</v>
      </c>
      <c r="C10" s="132" t="s">
        <v>10</v>
      </c>
      <c r="D10" s="132"/>
      <c r="E10" s="117">
        <v>0.7</v>
      </c>
      <c r="F10" s="118">
        <v>4</v>
      </c>
      <c r="G10" s="50">
        <v>6653440</v>
      </c>
      <c r="H10" s="119">
        <f>ROUND(E10*F10*G10*B10,0)</f>
        <v>18629632</v>
      </c>
      <c r="I10" s="93"/>
      <c r="J10" s="64"/>
      <c r="K10" s="40"/>
    </row>
    <row r="11" spans="2:11" ht="23.25" customHeight="1">
      <c r="B11" s="96">
        <v>1</v>
      </c>
      <c r="C11" s="132" t="s">
        <v>11</v>
      </c>
      <c r="D11" s="132"/>
      <c r="E11" s="117">
        <v>0.7</v>
      </c>
      <c r="F11" s="118">
        <v>4</v>
      </c>
      <c r="G11" s="50">
        <v>6128000</v>
      </c>
      <c r="H11" s="119">
        <f>ROUND(E11*F11*G11*B11,0)</f>
        <v>17158400</v>
      </c>
      <c r="I11" s="93"/>
    </row>
    <row r="12" spans="2:11" ht="23.25" customHeight="1">
      <c r="B12" s="96">
        <v>1</v>
      </c>
      <c r="C12" s="132" t="s">
        <v>12</v>
      </c>
      <c r="D12" s="132"/>
      <c r="E12" s="117">
        <v>1</v>
      </c>
      <c r="F12" s="118">
        <v>4</v>
      </c>
      <c r="G12" s="50">
        <v>6128000</v>
      </c>
      <c r="H12" s="119">
        <f>ROUND(E12*F12*G12*B12,0)</f>
        <v>24512000</v>
      </c>
      <c r="I12" s="93"/>
    </row>
    <row r="13" spans="2:11" ht="23.25" customHeight="1">
      <c r="B13" s="96">
        <v>1</v>
      </c>
      <c r="C13" s="115" t="s">
        <v>13</v>
      </c>
      <c r="D13" s="115"/>
      <c r="E13" s="117">
        <v>1</v>
      </c>
      <c r="F13" s="118">
        <v>2</v>
      </c>
      <c r="G13" s="50">
        <v>6128000</v>
      </c>
      <c r="H13" s="119">
        <f>G13*F13*B13</f>
        <v>12256000</v>
      </c>
      <c r="I13" s="93"/>
    </row>
    <row r="14" spans="2:11" ht="23.25" customHeight="1">
      <c r="B14" s="96">
        <v>2</v>
      </c>
      <c r="C14" s="132" t="s">
        <v>14</v>
      </c>
      <c r="D14" s="132"/>
      <c r="E14" s="117">
        <v>1</v>
      </c>
      <c r="F14" s="118">
        <v>3</v>
      </c>
      <c r="G14" s="50">
        <v>6128000</v>
      </c>
      <c r="H14" s="119">
        <f>ROUND(E14*F14*G14*B14,0)</f>
        <v>36768000</v>
      </c>
      <c r="I14" s="93"/>
    </row>
    <row r="15" spans="2:11" ht="23.25" customHeight="1">
      <c r="B15" s="96">
        <v>1</v>
      </c>
      <c r="C15" s="132" t="s">
        <v>15</v>
      </c>
      <c r="D15" s="132"/>
      <c r="E15" s="117">
        <v>1</v>
      </c>
      <c r="F15" s="118">
        <v>4</v>
      </c>
      <c r="G15" s="50">
        <v>5077624</v>
      </c>
      <c r="H15" s="119">
        <f>ROUND(E15*F15*G15*B15,0)</f>
        <v>20310496</v>
      </c>
      <c r="I15" s="93"/>
    </row>
    <row r="16" spans="2:11" ht="23.25" customHeight="1" thickBot="1">
      <c r="B16" s="97">
        <v>4</v>
      </c>
      <c r="C16" s="133" t="s">
        <v>16</v>
      </c>
      <c r="D16" s="133"/>
      <c r="E16" s="120">
        <v>1</v>
      </c>
      <c r="F16" s="121">
        <v>3</v>
      </c>
      <c r="G16" s="98">
        <v>2626000</v>
      </c>
      <c r="H16" s="119">
        <f>ROUND(E16*F16*G16*B16,0)</f>
        <v>31512000</v>
      </c>
      <c r="I16" s="93"/>
    </row>
    <row r="17" spans="2:11" ht="32.25" customHeight="1">
      <c r="B17" s="122"/>
      <c r="C17" s="123"/>
      <c r="D17" s="123"/>
      <c r="E17" s="124"/>
      <c r="F17" s="125"/>
      <c r="G17" s="105"/>
      <c r="H17" s="63">
        <f>SUM(H10:H16)</f>
        <v>161146528</v>
      </c>
    </row>
    <row r="18" spans="2:11" ht="16.5" customHeight="1">
      <c r="B18" s="122"/>
      <c r="C18" s="123"/>
      <c r="D18" s="123"/>
      <c r="E18" s="124"/>
      <c r="F18" s="125"/>
      <c r="G18" s="106"/>
      <c r="H18" s="91">
        <v>1.9</v>
      </c>
    </row>
    <row r="19" spans="2:11" ht="32.25" customHeight="1" thickBot="1">
      <c r="B19" s="122"/>
      <c r="C19" s="123"/>
      <c r="D19" s="123"/>
      <c r="E19" s="124"/>
      <c r="F19" s="125"/>
      <c r="G19" s="126"/>
      <c r="H19" s="127">
        <f>ROUND(H17*H18,0)</f>
        <v>306178403</v>
      </c>
      <c r="I19" s="46"/>
    </row>
    <row r="20" spans="2:11" ht="21" customHeight="1" thickBot="1">
      <c r="B20" s="134"/>
      <c r="C20" s="135"/>
      <c r="D20" s="135"/>
      <c r="E20" s="135"/>
      <c r="F20" s="135"/>
      <c r="G20" s="135"/>
      <c r="H20" s="136"/>
    </row>
    <row r="21" spans="2:11" ht="21" customHeight="1" thickBot="1">
      <c r="B21" s="137" t="s">
        <v>17</v>
      </c>
      <c r="C21" s="138"/>
      <c r="D21" s="138"/>
      <c r="E21" s="138"/>
      <c r="F21" s="138"/>
      <c r="G21" s="138"/>
      <c r="H21" s="139"/>
    </row>
    <row r="22" spans="2:11" ht="30">
      <c r="B22" s="94" t="s">
        <v>18</v>
      </c>
      <c r="C22" s="47" t="s">
        <v>19</v>
      </c>
      <c r="D22" s="116" t="s">
        <v>20</v>
      </c>
      <c r="E22" s="124" t="s">
        <v>21</v>
      </c>
      <c r="F22" s="128" t="s">
        <v>22</v>
      </c>
      <c r="G22" s="128" t="s">
        <v>8</v>
      </c>
      <c r="H22" s="129" t="s">
        <v>9</v>
      </c>
    </row>
    <row r="23" spans="2:11" ht="36" customHeight="1">
      <c r="B23" s="96">
        <v>1</v>
      </c>
      <c r="C23" s="48" t="s">
        <v>23</v>
      </c>
      <c r="D23" s="49" t="s">
        <v>24</v>
      </c>
      <c r="E23" s="130" t="s">
        <v>25</v>
      </c>
      <c r="F23" s="100">
        <v>4</v>
      </c>
      <c r="G23" s="50">
        <v>8500000</v>
      </c>
      <c r="H23" s="119">
        <f t="shared" ref="H23:H30" si="0">G23*F23</f>
        <v>34000000</v>
      </c>
      <c r="I23" s="40"/>
    </row>
    <row r="24" spans="2:11" ht="36" customHeight="1">
      <c r="B24" s="96">
        <v>2</v>
      </c>
      <c r="C24" s="48" t="s">
        <v>26</v>
      </c>
      <c r="D24" s="49" t="s">
        <v>27</v>
      </c>
      <c r="E24" s="130" t="s">
        <v>28</v>
      </c>
      <c r="F24" s="100">
        <v>1900</v>
      </c>
      <c r="G24" s="50">
        <v>30000</v>
      </c>
      <c r="H24" s="119">
        <f t="shared" si="0"/>
        <v>57000000</v>
      </c>
      <c r="I24" s="51"/>
    </row>
    <row r="25" spans="2:11" ht="50.25" customHeight="1">
      <c r="B25" s="96">
        <v>3</v>
      </c>
      <c r="C25" s="48" t="s">
        <v>29</v>
      </c>
      <c r="D25" s="52" t="s">
        <v>30</v>
      </c>
      <c r="E25" s="130" t="s">
        <v>31</v>
      </c>
      <c r="F25" s="101">
        <v>2</v>
      </c>
      <c r="G25" s="50">
        <v>3000000</v>
      </c>
      <c r="H25" s="119">
        <f t="shared" si="0"/>
        <v>6000000</v>
      </c>
      <c r="I25" s="40"/>
    </row>
    <row r="26" spans="2:11" ht="57">
      <c r="B26" s="96">
        <v>4</v>
      </c>
      <c r="C26" s="48" t="s">
        <v>32</v>
      </c>
      <c r="D26" s="49" t="s">
        <v>30</v>
      </c>
      <c r="E26" s="130" t="s">
        <v>33</v>
      </c>
      <c r="F26" s="100">
        <v>1</v>
      </c>
      <c r="G26" s="131">
        <v>2930000</v>
      </c>
      <c r="H26" s="119">
        <f t="shared" si="0"/>
        <v>2930000</v>
      </c>
      <c r="I26" s="40"/>
    </row>
    <row r="27" spans="2:11" ht="48.95" customHeight="1">
      <c r="B27" s="96">
        <v>5</v>
      </c>
      <c r="C27" s="54" t="s">
        <v>34</v>
      </c>
      <c r="D27" s="49" t="s">
        <v>35</v>
      </c>
      <c r="E27" s="130" t="s">
        <v>25</v>
      </c>
      <c r="F27" s="100">
        <v>4</v>
      </c>
      <c r="G27" s="131">
        <v>1048530</v>
      </c>
      <c r="H27" s="119">
        <f t="shared" si="0"/>
        <v>4194120</v>
      </c>
      <c r="I27" s="40"/>
    </row>
    <row r="28" spans="2:11" ht="34.5" customHeight="1">
      <c r="B28" s="38">
        <v>6</v>
      </c>
      <c r="C28" s="54" t="s">
        <v>36</v>
      </c>
      <c r="D28" s="49" t="s">
        <v>30</v>
      </c>
      <c r="E28" s="113" t="s">
        <v>37</v>
      </c>
      <c r="F28" s="100">
        <v>30</v>
      </c>
      <c r="G28" s="53">
        <v>75000</v>
      </c>
      <c r="H28" s="39">
        <f t="shared" si="0"/>
        <v>2250000</v>
      </c>
      <c r="I28" s="40"/>
    </row>
    <row r="29" spans="2:11" ht="34.5" customHeight="1">
      <c r="B29" s="41">
        <v>7</v>
      </c>
      <c r="C29" s="55" t="s">
        <v>38</v>
      </c>
      <c r="D29" s="52" t="s">
        <v>30</v>
      </c>
      <c r="E29" s="113" t="s">
        <v>37</v>
      </c>
      <c r="F29" s="101">
        <v>1</v>
      </c>
      <c r="G29" s="56">
        <v>4550000</v>
      </c>
      <c r="H29" s="39">
        <f t="shared" si="0"/>
        <v>4550000</v>
      </c>
      <c r="I29" s="40"/>
      <c r="J29" s="64"/>
    </row>
    <row r="30" spans="2:11" ht="45" customHeight="1" thickBot="1">
      <c r="B30" s="42">
        <v>8</v>
      </c>
      <c r="C30" s="57" t="s">
        <v>39</v>
      </c>
      <c r="D30" s="58" t="s">
        <v>40</v>
      </c>
      <c r="E30" s="113" t="s">
        <v>33</v>
      </c>
      <c r="F30" s="102">
        <v>1</v>
      </c>
      <c r="G30" s="56">
        <v>3000000</v>
      </c>
      <c r="H30" s="39">
        <f t="shared" si="0"/>
        <v>3000000</v>
      </c>
      <c r="I30" s="40"/>
      <c r="J30" s="64"/>
      <c r="K30" s="35"/>
    </row>
    <row r="31" spans="2:11" ht="30" customHeight="1" thickBot="1">
      <c r="B31" s="43"/>
      <c r="C31" s="44"/>
      <c r="D31" s="44"/>
      <c r="E31" s="107"/>
      <c r="F31" s="110" t="s">
        <v>41</v>
      </c>
      <c r="G31" s="104"/>
      <c r="H31" s="59">
        <f>+SUM(H23:H30)</f>
        <v>113924120</v>
      </c>
      <c r="I31" s="60"/>
    </row>
    <row r="32" spans="2:11" ht="18.75" customHeight="1" thickBot="1">
      <c r="B32" s="43"/>
      <c r="C32" s="44"/>
      <c r="D32" s="44"/>
      <c r="E32" s="107"/>
      <c r="F32" s="110"/>
      <c r="G32" s="61"/>
      <c r="H32" s="62"/>
      <c r="I32" s="60"/>
    </row>
    <row r="33" spans="2:11" ht="28.5" customHeight="1">
      <c r="B33" s="43"/>
      <c r="C33" s="44"/>
      <c r="D33" s="44"/>
      <c r="E33" s="107"/>
      <c r="F33" s="110"/>
      <c r="G33" s="105"/>
      <c r="H33" s="63">
        <f>H19+H31</f>
        <v>420102523</v>
      </c>
      <c r="I33" s="60"/>
      <c r="J33" s="64"/>
    </row>
    <row r="34" spans="2:11" ht="28.5" customHeight="1">
      <c r="B34" s="43"/>
      <c r="C34" s="44"/>
      <c r="D34" s="44"/>
      <c r="E34" s="107"/>
      <c r="F34" s="110"/>
      <c r="G34" s="106"/>
      <c r="H34" s="63">
        <f>ROUND(H33*0.19,0)</f>
        <v>79819479</v>
      </c>
      <c r="I34" s="65"/>
    </row>
    <row r="35" spans="2:11" ht="28.5" customHeight="1" thickBot="1">
      <c r="B35" s="43"/>
      <c r="C35" s="44"/>
      <c r="D35" s="44"/>
      <c r="E35" s="107"/>
      <c r="F35" s="110"/>
      <c r="G35" s="103"/>
      <c r="H35" s="45">
        <f>(SUM(H33:H34))</f>
        <v>499922002</v>
      </c>
      <c r="I35" s="40"/>
      <c r="J35" s="40"/>
      <c r="K35" s="64"/>
    </row>
    <row r="36" spans="2:11">
      <c r="B36" s="43"/>
      <c r="H36" s="66"/>
    </row>
    <row r="37" spans="2:11" ht="15">
      <c r="B37" s="43"/>
      <c r="C37" s="44" t="s">
        <v>42</v>
      </c>
      <c r="H37" s="92"/>
    </row>
    <row r="38" spans="2:11">
      <c r="B38" s="43"/>
      <c r="H38" s="66"/>
    </row>
    <row r="39" spans="2:11">
      <c r="B39" s="43"/>
      <c r="H39" s="66"/>
    </row>
    <row r="40" spans="2:11">
      <c r="B40" s="43"/>
      <c r="H40" s="66"/>
    </row>
    <row r="41" spans="2:11">
      <c r="B41" s="43"/>
      <c r="H41" s="66"/>
    </row>
    <row r="42" spans="2:11" ht="15">
      <c r="B42" s="43"/>
      <c r="C42" s="44"/>
      <c r="H42" s="66"/>
    </row>
    <row r="43" spans="2:11" ht="15">
      <c r="B43" s="43"/>
      <c r="C43" s="44" t="s">
        <v>43</v>
      </c>
      <c r="H43" s="67"/>
      <c r="I43" s="35"/>
    </row>
    <row r="44" spans="2:11" ht="15" thickBot="1">
      <c r="B44" s="68"/>
      <c r="C44" s="69" t="s">
        <v>44</v>
      </c>
      <c r="D44" s="69"/>
      <c r="E44" s="114"/>
      <c r="F44" s="111"/>
      <c r="G44" s="69"/>
      <c r="H44" s="70"/>
    </row>
    <row r="48" spans="2:11" ht="12.75" customHeight="1"/>
    <row r="49" spans="7:8" ht="12.75" customHeight="1"/>
    <row r="50" spans="7:8" ht="12.75" customHeight="1"/>
    <row r="52" spans="7:8">
      <c r="H52" s="71"/>
    </row>
    <row r="53" spans="7:8">
      <c r="H53" s="72"/>
    </row>
    <row r="54" spans="7:8">
      <c r="G54" s="73"/>
    </row>
  </sheetData>
  <mergeCells count="16">
    <mergeCell ref="B7:H7"/>
    <mergeCell ref="B2:H2"/>
    <mergeCell ref="B3:H3"/>
    <mergeCell ref="B4:H4"/>
    <mergeCell ref="B5:H5"/>
    <mergeCell ref="B6:H6"/>
    <mergeCell ref="C15:D15"/>
    <mergeCell ref="C16:D16"/>
    <mergeCell ref="B20:H20"/>
    <mergeCell ref="B21:H21"/>
    <mergeCell ref="B8:H8"/>
    <mergeCell ref="C9:D9"/>
    <mergeCell ref="C10:D10"/>
    <mergeCell ref="C11:D11"/>
    <mergeCell ref="C12:D12"/>
    <mergeCell ref="C14:D14"/>
  </mergeCells>
  <printOptions horizontalCentered="1"/>
  <pageMargins left="0.19685039370078741" right="0.19685039370078741" top="0.35433070866141736" bottom="0.35433070866141736" header="0.31496062992125984" footer="0.31496062992125984"/>
  <pageSetup scale="52"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48"/>
  <sheetViews>
    <sheetView view="pageBreakPreview" topLeftCell="C12" zoomScaleNormal="80" zoomScaleSheetLayoutView="100" workbookViewId="0">
      <selection activeCell="B25" sqref="B25"/>
    </sheetView>
  </sheetViews>
  <sheetFormatPr defaultColWidth="11.42578125" defaultRowHeight="12.75"/>
  <cols>
    <col min="1" max="1" width="66.7109375" style="1" customWidth="1"/>
    <col min="2" max="2" width="12.85546875" style="1" customWidth="1"/>
    <col min="3" max="3" width="78.5703125" style="1" customWidth="1"/>
    <col min="4" max="4" width="21.140625" style="1" customWidth="1"/>
    <col min="5" max="251" width="11.42578125" style="1"/>
    <col min="252" max="252" width="7.28515625" style="1" customWidth="1"/>
    <col min="253" max="256" width="11.42578125" style="1"/>
    <col min="257" max="257" width="9.42578125" style="1" customWidth="1"/>
    <col min="258" max="258" width="6.28515625" style="1" customWidth="1"/>
    <col min="259" max="259" width="8.42578125" style="1" customWidth="1"/>
    <col min="260" max="260" width="13.42578125" style="1" customWidth="1"/>
    <col min="261" max="507" width="11.42578125" style="1"/>
    <col min="508" max="508" width="7.28515625" style="1" customWidth="1"/>
    <col min="509" max="512" width="11.42578125" style="1"/>
    <col min="513" max="513" width="9.42578125" style="1" customWidth="1"/>
    <col min="514" max="514" width="6.28515625" style="1" customWidth="1"/>
    <col min="515" max="515" width="8.42578125" style="1" customWidth="1"/>
    <col min="516" max="516" width="13.42578125" style="1" customWidth="1"/>
    <col min="517" max="763" width="11.42578125" style="1"/>
    <col min="764" max="764" width="7.28515625" style="1" customWidth="1"/>
    <col min="765" max="768" width="11.42578125" style="1"/>
    <col min="769" max="769" width="9.42578125" style="1" customWidth="1"/>
    <col min="770" max="770" width="6.28515625" style="1" customWidth="1"/>
    <col min="771" max="771" width="8.42578125" style="1" customWidth="1"/>
    <col min="772" max="772" width="13.42578125" style="1" customWidth="1"/>
    <col min="773" max="1019" width="11.42578125" style="1"/>
    <col min="1020" max="1020" width="7.28515625" style="1" customWidth="1"/>
    <col min="1021" max="1024" width="11.42578125" style="1"/>
    <col min="1025" max="1025" width="9.42578125" style="1" customWidth="1"/>
    <col min="1026" max="1026" width="6.28515625" style="1" customWidth="1"/>
    <col min="1027" max="1027" width="8.42578125" style="1" customWidth="1"/>
    <col min="1028" max="1028" width="13.42578125" style="1" customWidth="1"/>
    <col min="1029" max="1275" width="11.42578125" style="1"/>
    <col min="1276" max="1276" width="7.28515625" style="1" customWidth="1"/>
    <col min="1277" max="1280" width="11.42578125" style="1"/>
    <col min="1281" max="1281" width="9.42578125" style="1" customWidth="1"/>
    <col min="1282" max="1282" width="6.28515625" style="1" customWidth="1"/>
    <col min="1283" max="1283" width="8.42578125" style="1" customWidth="1"/>
    <col min="1284" max="1284" width="13.42578125" style="1" customWidth="1"/>
    <col min="1285" max="1531" width="11.42578125" style="1"/>
    <col min="1532" max="1532" width="7.28515625" style="1" customWidth="1"/>
    <col min="1533" max="1536" width="11.42578125" style="1"/>
    <col min="1537" max="1537" width="9.42578125" style="1" customWidth="1"/>
    <col min="1538" max="1538" width="6.28515625" style="1" customWidth="1"/>
    <col min="1539" max="1539" width="8.42578125" style="1" customWidth="1"/>
    <col min="1540" max="1540" width="13.42578125" style="1" customWidth="1"/>
    <col min="1541" max="1787" width="11.42578125" style="1"/>
    <col min="1788" max="1788" width="7.28515625" style="1" customWidth="1"/>
    <col min="1789" max="1792" width="11.42578125" style="1"/>
    <col min="1793" max="1793" width="9.42578125" style="1" customWidth="1"/>
    <col min="1794" max="1794" width="6.28515625" style="1" customWidth="1"/>
    <col min="1795" max="1795" width="8.42578125" style="1" customWidth="1"/>
    <col min="1796" max="1796" width="13.42578125" style="1" customWidth="1"/>
    <col min="1797" max="2043" width="11.42578125" style="1"/>
    <col min="2044" max="2044" width="7.28515625" style="1" customWidth="1"/>
    <col min="2045" max="2048" width="11.42578125" style="1"/>
    <col min="2049" max="2049" width="9.42578125" style="1" customWidth="1"/>
    <col min="2050" max="2050" width="6.28515625" style="1" customWidth="1"/>
    <col min="2051" max="2051" width="8.42578125" style="1" customWidth="1"/>
    <col min="2052" max="2052" width="13.42578125" style="1" customWidth="1"/>
    <col min="2053" max="2299" width="11.42578125" style="1"/>
    <col min="2300" max="2300" width="7.28515625" style="1" customWidth="1"/>
    <col min="2301" max="2304" width="11.42578125" style="1"/>
    <col min="2305" max="2305" width="9.42578125" style="1" customWidth="1"/>
    <col min="2306" max="2306" width="6.28515625" style="1" customWidth="1"/>
    <col min="2307" max="2307" width="8.42578125" style="1" customWidth="1"/>
    <col min="2308" max="2308" width="13.42578125" style="1" customWidth="1"/>
    <col min="2309" max="2555" width="11.42578125" style="1"/>
    <col min="2556" max="2556" width="7.28515625" style="1" customWidth="1"/>
    <col min="2557" max="2560" width="11.42578125" style="1"/>
    <col min="2561" max="2561" width="9.42578125" style="1" customWidth="1"/>
    <col min="2562" max="2562" width="6.28515625" style="1" customWidth="1"/>
    <col min="2563" max="2563" width="8.42578125" style="1" customWidth="1"/>
    <col min="2564" max="2564" width="13.42578125" style="1" customWidth="1"/>
    <col min="2565" max="2811" width="11.42578125" style="1"/>
    <col min="2812" max="2812" width="7.28515625" style="1" customWidth="1"/>
    <col min="2813" max="2816" width="11.42578125" style="1"/>
    <col min="2817" max="2817" width="9.42578125" style="1" customWidth="1"/>
    <col min="2818" max="2818" width="6.28515625" style="1" customWidth="1"/>
    <col min="2819" max="2819" width="8.42578125" style="1" customWidth="1"/>
    <col min="2820" max="2820" width="13.42578125" style="1" customWidth="1"/>
    <col min="2821" max="3067" width="11.42578125" style="1"/>
    <col min="3068" max="3068" width="7.28515625" style="1" customWidth="1"/>
    <col min="3069" max="3072" width="11.42578125" style="1"/>
    <col min="3073" max="3073" width="9.42578125" style="1" customWidth="1"/>
    <col min="3074" max="3074" width="6.28515625" style="1" customWidth="1"/>
    <col min="3075" max="3075" width="8.42578125" style="1" customWidth="1"/>
    <col min="3076" max="3076" width="13.42578125" style="1" customWidth="1"/>
    <col min="3077" max="3323" width="11.42578125" style="1"/>
    <col min="3324" max="3324" width="7.28515625" style="1" customWidth="1"/>
    <col min="3325" max="3328" width="11.42578125" style="1"/>
    <col min="3329" max="3329" width="9.42578125" style="1" customWidth="1"/>
    <col min="3330" max="3330" width="6.28515625" style="1" customWidth="1"/>
    <col min="3331" max="3331" width="8.42578125" style="1" customWidth="1"/>
    <col min="3332" max="3332" width="13.42578125" style="1" customWidth="1"/>
    <col min="3333" max="3579" width="11.42578125" style="1"/>
    <col min="3580" max="3580" width="7.28515625" style="1" customWidth="1"/>
    <col min="3581" max="3584" width="11.42578125" style="1"/>
    <col min="3585" max="3585" width="9.42578125" style="1" customWidth="1"/>
    <col min="3586" max="3586" width="6.28515625" style="1" customWidth="1"/>
    <col min="3587" max="3587" width="8.42578125" style="1" customWidth="1"/>
    <col min="3588" max="3588" width="13.42578125" style="1" customWidth="1"/>
    <col min="3589" max="3835" width="11.42578125" style="1"/>
    <col min="3836" max="3836" width="7.28515625" style="1" customWidth="1"/>
    <col min="3837" max="3840" width="11.42578125" style="1"/>
    <col min="3841" max="3841" width="9.42578125" style="1" customWidth="1"/>
    <col min="3842" max="3842" width="6.28515625" style="1" customWidth="1"/>
    <col min="3843" max="3843" width="8.42578125" style="1" customWidth="1"/>
    <col min="3844" max="3844" width="13.42578125" style="1" customWidth="1"/>
    <col min="3845" max="4091" width="11.42578125" style="1"/>
    <col min="4092" max="4092" width="7.28515625" style="1" customWidth="1"/>
    <col min="4093" max="4096" width="11.42578125" style="1"/>
    <col min="4097" max="4097" width="9.42578125" style="1" customWidth="1"/>
    <col min="4098" max="4098" width="6.28515625" style="1" customWidth="1"/>
    <col min="4099" max="4099" width="8.42578125" style="1" customWidth="1"/>
    <col min="4100" max="4100" width="13.42578125" style="1" customWidth="1"/>
    <col min="4101" max="4347" width="11.42578125" style="1"/>
    <col min="4348" max="4348" width="7.28515625" style="1" customWidth="1"/>
    <col min="4349" max="4352" width="11.42578125" style="1"/>
    <col min="4353" max="4353" width="9.42578125" style="1" customWidth="1"/>
    <col min="4354" max="4354" width="6.28515625" style="1" customWidth="1"/>
    <col min="4355" max="4355" width="8.42578125" style="1" customWidth="1"/>
    <col min="4356" max="4356" width="13.42578125" style="1" customWidth="1"/>
    <col min="4357" max="4603" width="11.42578125" style="1"/>
    <col min="4604" max="4604" width="7.28515625" style="1" customWidth="1"/>
    <col min="4605" max="4608" width="11.42578125" style="1"/>
    <col min="4609" max="4609" width="9.42578125" style="1" customWidth="1"/>
    <col min="4610" max="4610" width="6.28515625" style="1" customWidth="1"/>
    <col min="4611" max="4611" width="8.42578125" style="1" customWidth="1"/>
    <col min="4612" max="4612" width="13.42578125" style="1" customWidth="1"/>
    <col min="4613" max="4859" width="11.42578125" style="1"/>
    <col min="4860" max="4860" width="7.28515625" style="1" customWidth="1"/>
    <col min="4861" max="4864" width="11.42578125" style="1"/>
    <col min="4865" max="4865" width="9.42578125" style="1" customWidth="1"/>
    <col min="4866" max="4866" width="6.28515625" style="1" customWidth="1"/>
    <col min="4867" max="4867" width="8.42578125" style="1" customWidth="1"/>
    <col min="4868" max="4868" width="13.42578125" style="1" customWidth="1"/>
    <col min="4869" max="5115" width="11.42578125" style="1"/>
    <col min="5116" max="5116" width="7.28515625" style="1" customWidth="1"/>
    <col min="5117" max="5120" width="11.42578125" style="1"/>
    <col min="5121" max="5121" width="9.42578125" style="1" customWidth="1"/>
    <col min="5122" max="5122" width="6.28515625" style="1" customWidth="1"/>
    <col min="5123" max="5123" width="8.42578125" style="1" customWidth="1"/>
    <col min="5124" max="5124" width="13.42578125" style="1" customWidth="1"/>
    <col min="5125" max="5371" width="11.42578125" style="1"/>
    <col min="5372" max="5372" width="7.28515625" style="1" customWidth="1"/>
    <col min="5373" max="5376" width="11.42578125" style="1"/>
    <col min="5377" max="5377" width="9.42578125" style="1" customWidth="1"/>
    <col min="5378" max="5378" width="6.28515625" style="1" customWidth="1"/>
    <col min="5379" max="5379" width="8.42578125" style="1" customWidth="1"/>
    <col min="5380" max="5380" width="13.42578125" style="1" customWidth="1"/>
    <col min="5381" max="5627" width="11.42578125" style="1"/>
    <col min="5628" max="5628" width="7.28515625" style="1" customWidth="1"/>
    <col min="5629" max="5632" width="11.42578125" style="1"/>
    <col min="5633" max="5633" width="9.42578125" style="1" customWidth="1"/>
    <col min="5634" max="5634" width="6.28515625" style="1" customWidth="1"/>
    <col min="5635" max="5635" width="8.42578125" style="1" customWidth="1"/>
    <col min="5636" max="5636" width="13.42578125" style="1" customWidth="1"/>
    <col min="5637" max="5883" width="11.42578125" style="1"/>
    <col min="5884" max="5884" width="7.28515625" style="1" customWidth="1"/>
    <col min="5885" max="5888" width="11.42578125" style="1"/>
    <col min="5889" max="5889" width="9.42578125" style="1" customWidth="1"/>
    <col min="5890" max="5890" width="6.28515625" style="1" customWidth="1"/>
    <col min="5891" max="5891" width="8.42578125" style="1" customWidth="1"/>
    <col min="5892" max="5892" width="13.42578125" style="1" customWidth="1"/>
    <col min="5893" max="6139" width="11.42578125" style="1"/>
    <col min="6140" max="6140" width="7.28515625" style="1" customWidth="1"/>
    <col min="6141" max="6144" width="11.42578125" style="1"/>
    <col min="6145" max="6145" width="9.42578125" style="1" customWidth="1"/>
    <col min="6146" max="6146" width="6.28515625" style="1" customWidth="1"/>
    <col min="6147" max="6147" width="8.42578125" style="1" customWidth="1"/>
    <col min="6148" max="6148" width="13.42578125" style="1" customWidth="1"/>
    <col min="6149" max="6395" width="11.42578125" style="1"/>
    <col min="6396" max="6396" width="7.28515625" style="1" customWidth="1"/>
    <col min="6397" max="6400" width="11.42578125" style="1"/>
    <col min="6401" max="6401" width="9.42578125" style="1" customWidth="1"/>
    <col min="6402" max="6402" width="6.28515625" style="1" customWidth="1"/>
    <col min="6403" max="6403" width="8.42578125" style="1" customWidth="1"/>
    <col min="6404" max="6404" width="13.42578125" style="1" customWidth="1"/>
    <col min="6405" max="6651" width="11.42578125" style="1"/>
    <col min="6652" max="6652" width="7.28515625" style="1" customWidth="1"/>
    <col min="6653" max="6656" width="11.42578125" style="1"/>
    <col min="6657" max="6657" width="9.42578125" style="1" customWidth="1"/>
    <col min="6658" max="6658" width="6.28515625" style="1" customWidth="1"/>
    <col min="6659" max="6659" width="8.42578125" style="1" customWidth="1"/>
    <col min="6660" max="6660" width="13.42578125" style="1" customWidth="1"/>
    <col min="6661" max="6907" width="11.42578125" style="1"/>
    <col min="6908" max="6908" width="7.28515625" style="1" customWidth="1"/>
    <col min="6909" max="6912" width="11.42578125" style="1"/>
    <col min="6913" max="6913" width="9.42578125" style="1" customWidth="1"/>
    <col min="6914" max="6914" width="6.28515625" style="1" customWidth="1"/>
    <col min="6915" max="6915" width="8.42578125" style="1" customWidth="1"/>
    <col min="6916" max="6916" width="13.42578125" style="1" customWidth="1"/>
    <col min="6917" max="7163" width="11.42578125" style="1"/>
    <col min="7164" max="7164" width="7.28515625" style="1" customWidth="1"/>
    <col min="7165" max="7168" width="11.42578125" style="1"/>
    <col min="7169" max="7169" width="9.42578125" style="1" customWidth="1"/>
    <col min="7170" max="7170" width="6.28515625" style="1" customWidth="1"/>
    <col min="7171" max="7171" width="8.42578125" style="1" customWidth="1"/>
    <col min="7172" max="7172" width="13.42578125" style="1" customWidth="1"/>
    <col min="7173" max="7419" width="11.42578125" style="1"/>
    <col min="7420" max="7420" width="7.28515625" style="1" customWidth="1"/>
    <col min="7421" max="7424" width="11.42578125" style="1"/>
    <col min="7425" max="7425" width="9.42578125" style="1" customWidth="1"/>
    <col min="7426" max="7426" width="6.28515625" style="1" customWidth="1"/>
    <col min="7427" max="7427" width="8.42578125" style="1" customWidth="1"/>
    <col min="7428" max="7428" width="13.42578125" style="1" customWidth="1"/>
    <col min="7429" max="7675" width="11.42578125" style="1"/>
    <col min="7676" max="7676" width="7.28515625" style="1" customWidth="1"/>
    <col min="7677" max="7680" width="11.42578125" style="1"/>
    <col min="7681" max="7681" width="9.42578125" style="1" customWidth="1"/>
    <col min="7682" max="7682" width="6.28515625" style="1" customWidth="1"/>
    <col min="7683" max="7683" width="8.42578125" style="1" customWidth="1"/>
    <col min="7684" max="7684" width="13.42578125" style="1" customWidth="1"/>
    <col min="7685" max="7931" width="11.42578125" style="1"/>
    <col min="7932" max="7932" width="7.28515625" style="1" customWidth="1"/>
    <col min="7933" max="7936" width="11.42578125" style="1"/>
    <col min="7937" max="7937" width="9.42578125" style="1" customWidth="1"/>
    <col min="7938" max="7938" width="6.28515625" style="1" customWidth="1"/>
    <col min="7939" max="7939" width="8.42578125" style="1" customWidth="1"/>
    <col min="7940" max="7940" width="13.42578125" style="1" customWidth="1"/>
    <col min="7941" max="8187" width="11.42578125" style="1"/>
    <col min="8188" max="8188" width="7.28515625" style="1" customWidth="1"/>
    <col min="8189" max="8192" width="11.42578125" style="1"/>
    <col min="8193" max="8193" width="9.42578125" style="1" customWidth="1"/>
    <col min="8194" max="8194" width="6.28515625" style="1" customWidth="1"/>
    <col min="8195" max="8195" width="8.42578125" style="1" customWidth="1"/>
    <col min="8196" max="8196" width="13.42578125" style="1" customWidth="1"/>
    <col min="8197" max="8443" width="11.42578125" style="1"/>
    <col min="8444" max="8444" width="7.28515625" style="1" customWidth="1"/>
    <col min="8445" max="8448" width="11.42578125" style="1"/>
    <col min="8449" max="8449" width="9.42578125" style="1" customWidth="1"/>
    <col min="8450" max="8450" width="6.28515625" style="1" customWidth="1"/>
    <col min="8451" max="8451" width="8.42578125" style="1" customWidth="1"/>
    <col min="8452" max="8452" width="13.42578125" style="1" customWidth="1"/>
    <col min="8453" max="8699" width="11.42578125" style="1"/>
    <col min="8700" max="8700" width="7.28515625" style="1" customWidth="1"/>
    <col min="8701" max="8704" width="11.42578125" style="1"/>
    <col min="8705" max="8705" width="9.42578125" style="1" customWidth="1"/>
    <col min="8706" max="8706" width="6.28515625" style="1" customWidth="1"/>
    <col min="8707" max="8707" width="8.42578125" style="1" customWidth="1"/>
    <col min="8708" max="8708" width="13.42578125" style="1" customWidth="1"/>
    <col min="8709" max="8955" width="11.42578125" style="1"/>
    <col min="8956" max="8956" width="7.28515625" style="1" customWidth="1"/>
    <col min="8957" max="8960" width="11.42578125" style="1"/>
    <col min="8961" max="8961" width="9.42578125" style="1" customWidth="1"/>
    <col min="8962" max="8962" width="6.28515625" style="1" customWidth="1"/>
    <col min="8963" max="8963" width="8.42578125" style="1" customWidth="1"/>
    <col min="8964" max="8964" width="13.42578125" style="1" customWidth="1"/>
    <col min="8965" max="9211" width="11.42578125" style="1"/>
    <col min="9212" max="9212" width="7.28515625" style="1" customWidth="1"/>
    <col min="9213" max="9216" width="11.42578125" style="1"/>
    <col min="9217" max="9217" width="9.42578125" style="1" customWidth="1"/>
    <col min="9218" max="9218" width="6.28515625" style="1" customWidth="1"/>
    <col min="9219" max="9219" width="8.42578125" style="1" customWidth="1"/>
    <col min="9220" max="9220" width="13.42578125" style="1" customWidth="1"/>
    <col min="9221" max="9467" width="11.42578125" style="1"/>
    <col min="9468" max="9468" width="7.28515625" style="1" customWidth="1"/>
    <col min="9469" max="9472" width="11.42578125" style="1"/>
    <col min="9473" max="9473" width="9.42578125" style="1" customWidth="1"/>
    <col min="9474" max="9474" width="6.28515625" style="1" customWidth="1"/>
    <col min="9475" max="9475" width="8.42578125" style="1" customWidth="1"/>
    <col min="9476" max="9476" width="13.42578125" style="1" customWidth="1"/>
    <col min="9477" max="9723" width="11.42578125" style="1"/>
    <col min="9724" max="9724" width="7.28515625" style="1" customWidth="1"/>
    <col min="9725" max="9728" width="11.42578125" style="1"/>
    <col min="9729" max="9729" width="9.42578125" style="1" customWidth="1"/>
    <col min="9730" max="9730" width="6.28515625" style="1" customWidth="1"/>
    <col min="9731" max="9731" width="8.42578125" style="1" customWidth="1"/>
    <col min="9732" max="9732" width="13.42578125" style="1" customWidth="1"/>
    <col min="9733" max="9979" width="11.42578125" style="1"/>
    <col min="9980" max="9980" width="7.28515625" style="1" customWidth="1"/>
    <col min="9981" max="9984" width="11.42578125" style="1"/>
    <col min="9985" max="9985" width="9.42578125" style="1" customWidth="1"/>
    <col min="9986" max="9986" width="6.28515625" style="1" customWidth="1"/>
    <col min="9987" max="9987" width="8.42578125" style="1" customWidth="1"/>
    <col min="9988" max="9988" width="13.42578125" style="1" customWidth="1"/>
    <col min="9989" max="10235" width="11.42578125" style="1"/>
    <col min="10236" max="10236" width="7.28515625" style="1" customWidth="1"/>
    <col min="10237" max="10240" width="11.42578125" style="1"/>
    <col min="10241" max="10241" width="9.42578125" style="1" customWidth="1"/>
    <col min="10242" max="10242" width="6.28515625" style="1" customWidth="1"/>
    <col min="10243" max="10243" width="8.42578125" style="1" customWidth="1"/>
    <col min="10244" max="10244" width="13.42578125" style="1" customWidth="1"/>
    <col min="10245" max="10491" width="11.42578125" style="1"/>
    <col min="10492" max="10492" width="7.28515625" style="1" customWidth="1"/>
    <col min="10493" max="10496" width="11.42578125" style="1"/>
    <col min="10497" max="10497" width="9.42578125" style="1" customWidth="1"/>
    <col min="10498" max="10498" width="6.28515625" style="1" customWidth="1"/>
    <col min="10499" max="10499" width="8.42578125" style="1" customWidth="1"/>
    <col min="10500" max="10500" width="13.42578125" style="1" customWidth="1"/>
    <col min="10501" max="10747" width="11.42578125" style="1"/>
    <col min="10748" max="10748" width="7.28515625" style="1" customWidth="1"/>
    <col min="10749" max="10752" width="11.42578125" style="1"/>
    <col min="10753" max="10753" width="9.42578125" style="1" customWidth="1"/>
    <col min="10754" max="10754" width="6.28515625" style="1" customWidth="1"/>
    <col min="10755" max="10755" width="8.42578125" style="1" customWidth="1"/>
    <col min="10756" max="10756" width="13.42578125" style="1" customWidth="1"/>
    <col min="10757" max="11003" width="11.42578125" style="1"/>
    <col min="11004" max="11004" width="7.28515625" style="1" customWidth="1"/>
    <col min="11005" max="11008" width="11.42578125" style="1"/>
    <col min="11009" max="11009" width="9.42578125" style="1" customWidth="1"/>
    <col min="11010" max="11010" width="6.28515625" style="1" customWidth="1"/>
    <col min="11011" max="11011" width="8.42578125" style="1" customWidth="1"/>
    <col min="11012" max="11012" width="13.42578125" style="1" customWidth="1"/>
    <col min="11013" max="11259" width="11.42578125" style="1"/>
    <col min="11260" max="11260" width="7.28515625" style="1" customWidth="1"/>
    <col min="11261" max="11264" width="11.42578125" style="1"/>
    <col min="11265" max="11265" width="9.42578125" style="1" customWidth="1"/>
    <col min="11266" max="11266" width="6.28515625" style="1" customWidth="1"/>
    <col min="11267" max="11267" width="8.42578125" style="1" customWidth="1"/>
    <col min="11268" max="11268" width="13.42578125" style="1" customWidth="1"/>
    <col min="11269" max="11515" width="11.42578125" style="1"/>
    <col min="11516" max="11516" width="7.28515625" style="1" customWidth="1"/>
    <col min="11517" max="11520" width="11.42578125" style="1"/>
    <col min="11521" max="11521" width="9.42578125" style="1" customWidth="1"/>
    <col min="11522" max="11522" width="6.28515625" style="1" customWidth="1"/>
    <col min="11523" max="11523" width="8.42578125" style="1" customWidth="1"/>
    <col min="11524" max="11524" width="13.42578125" style="1" customWidth="1"/>
    <col min="11525" max="11771" width="11.42578125" style="1"/>
    <col min="11772" max="11772" width="7.28515625" style="1" customWidth="1"/>
    <col min="11773" max="11776" width="11.42578125" style="1"/>
    <col min="11777" max="11777" width="9.42578125" style="1" customWidth="1"/>
    <col min="11778" max="11778" width="6.28515625" style="1" customWidth="1"/>
    <col min="11779" max="11779" width="8.42578125" style="1" customWidth="1"/>
    <col min="11780" max="11780" width="13.42578125" style="1" customWidth="1"/>
    <col min="11781" max="12027" width="11.42578125" style="1"/>
    <col min="12028" max="12028" width="7.28515625" style="1" customWidth="1"/>
    <col min="12029" max="12032" width="11.42578125" style="1"/>
    <col min="12033" max="12033" width="9.42578125" style="1" customWidth="1"/>
    <col min="12034" max="12034" width="6.28515625" style="1" customWidth="1"/>
    <col min="12035" max="12035" width="8.42578125" style="1" customWidth="1"/>
    <col min="12036" max="12036" width="13.42578125" style="1" customWidth="1"/>
    <col min="12037" max="12283" width="11.42578125" style="1"/>
    <col min="12284" max="12284" width="7.28515625" style="1" customWidth="1"/>
    <col min="12285" max="12288" width="11.42578125" style="1"/>
    <col min="12289" max="12289" width="9.42578125" style="1" customWidth="1"/>
    <col min="12290" max="12290" width="6.28515625" style="1" customWidth="1"/>
    <col min="12291" max="12291" width="8.42578125" style="1" customWidth="1"/>
    <col min="12292" max="12292" width="13.42578125" style="1" customWidth="1"/>
    <col min="12293" max="12539" width="11.42578125" style="1"/>
    <col min="12540" max="12540" width="7.28515625" style="1" customWidth="1"/>
    <col min="12541" max="12544" width="11.42578125" style="1"/>
    <col min="12545" max="12545" width="9.42578125" style="1" customWidth="1"/>
    <col min="12546" max="12546" width="6.28515625" style="1" customWidth="1"/>
    <col min="12547" max="12547" width="8.42578125" style="1" customWidth="1"/>
    <col min="12548" max="12548" width="13.42578125" style="1" customWidth="1"/>
    <col min="12549" max="12795" width="11.42578125" style="1"/>
    <col min="12796" max="12796" width="7.28515625" style="1" customWidth="1"/>
    <col min="12797" max="12800" width="11.42578125" style="1"/>
    <col min="12801" max="12801" width="9.42578125" style="1" customWidth="1"/>
    <col min="12802" max="12802" width="6.28515625" style="1" customWidth="1"/>
    <col min="12803" max="12803" width="8.42578125" style="1" customWidth="1"/>
    <col min="12804" max="12804" width="13.42578125" style="1" customWidth="1"/>
    <col min="12805" max="13051" width="11.42578125" style="1"/>
    <col min="13052" max="13052" width="7.28515625" style="1" customWidth="1"/>
    <col min="13053" max="13056" width="11.42578125" style="1"/>
    <col min="13057" max="13057" width="9.42578125" style="1" customWidth="1"/>
    <col min="13058" max="13058" width="6.28515625" style="1" customWidth="1"/>
    <col min="13059" max="13059" width="8.42578125" style="1" customWidth="1"/>
    <col min="13060" max="13060" width="13.42578125" style="1" customWidth="1"/>
    <col min="13061" max="13307" width="11.42578125" style="1"/>
    <col min="13308" max="13308" width="7.28515625" style="1" customWidth="1"/>
    <col min="13309" max="13312" width="11.42578125" style="1"/>
    <col min="13313" max="13313" width="9.42578125" style="1" customWidth="1"/>
    <col min="13314" max="13314" width="6.28515625" style="1" customWidth="1"/>
    <col min="13315" max="13315" width="8.42578125" style="1" customWidth="1"/>
    <col min="13316" max="13316" width="13.42578125" style="1" customWidth="1"/>
    <col min="13317" max="13563" width="11.42578125" style="1"/>
    <col min="13564" max="13564" width="7.28515625" style="1" customWidth="1"/>
    <col min="13565" max="13568" width="11.42578125" style="1"/>
    <col min="13569" max="13569" width="9.42578125" style="1" customWidth="1"/>
    <col min="13570" max="13570" width="6.28515625" style="1" customWidth="1"/>
    <col min="13571" max="13571" width="8.42578125" style="1" customWidth="1"/>
    <col min="13572" max="13572" width="13.42578125" style="1" customWidth="1"/>
    <col min="13573" max="13819" width="11.42578125" style="1"/>
    <col min="13820" max="13820" width="7.28515625" style="1" customWidth="1"/>
    <col min="13821" max="13824" width="11.42578125" style="1"/>
    <col min="13825" max="13825" width="9.42578125" style="1" customWidth="1"/>
    <col min="13826" max="13826" width="6.28515625" style="1" customWidth="1"/>
    <col min="13827" max="13827" width="8.42578125" style="1" customWidth="1"/>
    <col min="13828" max="13828" width="13.42578125" style="1" customWidth="1"/>
    <col min="13829" max="14075" width="11.42578125" style="1"/>
    <col min="14076" max="14076" width="7.28515625" style="1" customWidth="1"/>
    <col min="14077" max="14080" width="11.42578125" style="1"/>
    <col min="14081" max="14081" width="9.42578125" style="1" customWidth="1"/>
    <col min="14082" max="14082" width="6.28515625" style="1" customWidth="1"/>
    <col min="14083" max="14083" width="8.42578125" style="1" customWidth="1"/>
    <col min="14084" max="14084" width="13.42578125" style="1" customWidth="1"/>
    <col min="14085" max="14331" width="11.42578125" style="1"/>
    <col min="14332" max="14332" width="7.28515625" style="1" customWidth="1"/>
    <col min="14333" max="14336" width="11.42578125" style="1"/>
    <col min="14337" max="14337" width="9.42578125" style="1" customWidth="1"/>
    <col min="14338" max="14338" width="6.28515625" style="1" customWidth="1"/>
    <col min="14339" max="14339" width="8.42578125" style="1" customWidth="1"/>
    <col min="14340" max="14340" width="13.42578125" style="1" customWidth="1"/>
    <col min="14341" max="14587" width="11.42578125" style="1"/>
    <col min="14588" max="14588" width="7.28515625" style="1" customWidth="1"/>
    <col min="14589" max="14592" width="11.42578125" style="1"/>
    <col min="14593" max="14593" width="9.42578125" style="1" customWidth="1"/>
    <col min="14594" max="14594" width="6.28515625" style="1" customWidth="1"/>
    <col min="14595" max="14595" width="8.42578125" style="1" customWidth="1"/>
    <col min="14596" max="14596" width="13.42578125" style="1" customWidth="1"/>
    <col min="14597" max="14843" width="11.42578125" style="1"/>
    <col min="14844" max="14844" width="7.28515625" style="1" customWidth="1"/>
    <col min="14845" max="14848" width="11.42578125" style="1"/>
    <col min="14849" max="14849" width="9.42578125" style="1" customWidth="1"/>
    <col min="14850" max="14850" width="6.28515625" style="1" customWidth="1"/>
    <col min="14851" max="14851" width="8.42578125" style="1" customWidth="1"/>
    <col min="14852" max="14852" width="13.42578125" style="1" customWidth="1"/>
    <col min="14853" max="15099" width="11.42578125" style="1"/>
    <col min="15100" max="15100" width="7.28515625" style="1" customWidth="1"/>
    <col min="15101" max="15104" width="11.42578125" style="1"/>
    <col min="15105" max="15105" width="9.42578125" style="1" customWidth="1"/>
    <col min="15106" max="15106" width="6.28515625" style="1" customWidth="1"/>
    <col min="15107" max="15107" width="8.42578125" style="1" customWidth="1"/>
    <col min="15108" max="15108" width="13.42578125" style="1" customWidth="1"/>
    <col min="15109" max="15355" width="11.42578125" style="1"/>
    <col min="15356" max="15356" width="7.28515625" style="1" customWidth="1"/>
    <col min="15357" max="15360" width="11.42578125" style="1"/>
    <col min="15361" max="15361" width="9.42578125" style="1" customWidth="1"/>
    <col min="15362" max="15362" width="6.28515625" style="1" customWidth="1"/>
    <col min="15363" max="15363" width="8.42578125" style="1" customWidth="1"/>
    <col min="15364" max="15364" width="13.42578125" style="1" customWidth="1"/>
    <col min="15365" max="15611" width="11.42578125" style="1"/>
    <col min="15612" max="15612" width="7.28515625" style="1" customWidth="1"/>
    <col min="15613" max="15616" width="11.42578125" style="1"/>
    <col min="15617" max="15617" width="9.42578125" style="1" customWidth="1"/>
    <col min="15618" max="15618" width="6.28515625" style="1" customWidth="1"/>
    <col min="15619" max="15619" width="8.42578125" style="1" customWidth="1"/>
    <col min="15620" max="15620" width="13.42578125" style="1" customWidth="1"/>
    <col min="15621" max="15867" width="11.42578125" style="1"/>
    <col min="15868" max="15868" width="7.28515625" style="1" customWidth="1"/>
    <col min="15869" max="15872" width="11.42578125" style="1"/>
    <col min="15873" max="15873" width="9.42578125" style="1" customWidth="1"/>
    <col min="15874" max="15874" width="6.28515625" style="1" customWidth="1"/>
    <col min="15875" max="15875" width="8.42578125" style="1" customWidth="1"/>
    <col min="15876" max="15876" width="13.42578125" style="1" customWidth="1"/>
    <col min="15877" max="16123" width="11.42578125" style="1"/>
    <col min="16124" max="16124" width="7.28515625" style="1" customWidth="1"/>
    <col min="16125" max="16128" width="11.42578125" style="1"/>
    <col min="16129" max="16129" width="9.42578125" style="1" customWidth="1"/>
    <col min="16130" max="16130" width="6.28515625" style="1" customWidth="1"/>
    <col min="16131" max="16131" width="8.42578125" style="1" customWidth="1"/>
    <col min="16132" max="16132" width="13.42578125" style="1" customWidth="1"/>
    <col min="16133" max="16384" width="11.42578125" style="1"/>
  </cols>
  <sheetData>
    <row r="1" spans="2:6" ht="13.5" thickBot="1"/>
    <row r="2" spans="2:6" ht="29.25" customHeight="1" thickBot="1">
      <c r="B2" s="169" t="s">
        <v>0</v>
      </c>
      <c r="C2" s="164"/>
      <c r="D2" s="165"/>
    </row>
    <row r="3" spans="2:6" ht="9" customHeight="1" thickBot="1">
      <c r="B3" s="169"/>
      <c r="C3" s="170"/>
      <c r="D3" s="171"/>
    </row>
    <row r="4" spans="2:6" ht="24" customHeight="1" thickBot="1">
      <c r="B4" s="169" t="s">
        <v>45</v>
      </c>
      <c r="C4" s="170"/>
      <c r="D4" s="171"/>
    </row>
    <row r="5" spans="2:6" ht="8.25" customHeight="1" thickBot="1">
      <c r="B5" s="169"/>
      <c r="C5" s="170"/>
      <c r="D5" s="171"/>
      <c r="F5" s="2"/>
    </row>
    <row r="6" spans="2:6" s="3" customFormat="1" ht="16.5" thickBot="1">
      <c r="B6" s="18" t="s">
        <v>46</v>
      </c>
      <c r="C6" s="18" t="s">
        <v>19</v>
      </c>
      <c r="D6" s="99" t="s">
        <v>47</v>
      </c>
    </row>
    <row r="7" spans="2:6" ht="15.75">
      <c r="B7" s="4" t="s">
        <v>48</v>
      </c>
      <c r="C7" s="76" t="s">
        <v>49</v>
      </c>
      <c r="D7" s="5"/>
    </row>
    <row r="8" spans="2:6" ht="15">
      <c r="B8" s="6" t="s">
        <v>50</v>
      </c>
      <c r="C8" s="11" t="s">
        <v>51</v>
      </c>
      <c r="D8" s="7">
        <v>1</v>
      </c>
    </row>
    <row r="9" spans="2:6" ht="15">
      <c r="B9" s="6" t="s">
        <v>52</v>
      </c>
      <c r="C9" s="11" t="s">
        <v>53</v>
      </c>
      <c r="D9" s="7">
        <f>1/12</f>
        <v>8.3333333333333329E-2</v>
      </c>
    </row>
    <row r="10" spans="2:6" ht="15">
      <c r="B10" s="6" t="s">
        <v>54</v>
      </c>
      <c r="C10" s="11" t="s">
        <v>55</v>
      </c>
      <c r="D10" s="7">
        <f>1/12</f>
        <v>8.3333333333333329E-2</v>
      </c>
    </row>
    <row r="11" spans="2:6" ht="15">
      <c r="B11" s="6" t="s">
        <v>56</v>
      </c>
      <c r="C11" s="11" t="s">
        <v>57</v>
      </c>
      <c r="D11" s="7">
        <v>0.01</v>
      </c>
    </row>
    <row r="12" spans="2:6" ht="15">
      <c r="B12" s="6" t="s">
        <v>58</v>
      </c>
      <c r="C12" s="11" t="s">
        <v>59</v>
      </c>
      <c r="D12" s="7">
        <f>+D10/2</f>
        <v>4.1666666666666664E-2</v>
      </c>
    </row>
    <row r="13" spans="2:6" ht="15">
      <c r="B13" s="6" t="s">
        <v>60</v>
      </c>
      <c r="C13" s="11" t="s">
        <v>61</v>
      </c>
      <c r="D13" s="7">
        <f>0.085</f>
        <v>8.5000000000000006E-2</v>
      </c>
    </row>
    <row r="14" spans="2:6" ht="15">
      <c r="B14" s="6" t="s">
        <v>62</v>
      </c>
      <c r="C14" s="11" t="s">
        <v>63</v>
      </c>
      <c r="D14" s="7">
        <f>0.12</f>
        <v>0.12</v>
      </c>
    </row>
    <row r="15" spans="2:6" ht="15">
      <c r="B15" s="6" t="s">
        <v>64</v>
      </c>
      <c r="C15" s="11" t="s">
        <v>65</v>
      </c>
      <c r="D15" s="7">
        <v>0.04</v>
      </c>
    </row>
    <row r="16" spans="2:6" ht="15">
      <c r="B16" s="6" t="s">
        <v>66</v>
      </c>
      <c r="C16" s="11" t="s">
        <v>67</v>
      </c>
      <c r="D16" s="7">
        <v>6.9599999999999995E-2</v>
      </c>
    </row>
    <row r="17" spans="2:4" ht="15">
      <c r="B17" s="6" t="s">
        <v>68</v>
      </c>
      <c r="C17" s="11" t="s">
        <v>69</v>
      </c>
      <c r="D17" s="7">
        <v>0.02</v>
      </c>
    </row>
    <row r="18" spans="2:4" ht="15">
      <c r="B18" s="6" t="s">
        <v>70</v>
      </c>
      <c r="C18" s="11" t="s">
        <v>71</v>
      </c>
      <c r="D18" s="7">
        <v>0.03</v>
      </c>
    </row>
    <row r="19" spans="2:4" ht="30" hidden="1">
      <c r="B19" s="6" t="s">
        <v>70</v>
      </c>
      <c r="C19" s="19" t="s">
        <v>72</v>
      </c>
      <c r="D19" s="7"/>
    </row>
    <row r="20" spans="2:4" ht="15" hidden="1">
      <c r="B20" s="6" t="s">
        <v>73</v>
      </c>
      <c r="C20" s="11" t="s">
        <v>74</v>
      </c>
      <c r="D20" s="7"/>
    </row>
    <row r="21" spans="2:4" ht="16.5" thickBot="1">
      <c r="B21" s="8"/>
      <c r="C21" s="75" t="s">
        <v>75</v>
      </c>
      <c r="D21" s="9">
        <f>SUM(D8:D20)</f>
        <v>1.5829333333333333</v>
      </c>
    </row>
    <row r="22" spans="2:4" ht="15.75">
      <c r="B22" s="4">
        <v>2</v>
      </c>
      <c r="C22" s="76" t="s">
        <v>76</v>
      </c>
      <c r="D22" s="5"/>
    </row>
    <row r="23" spans="2:4" ht="15">
      <c r="B23" s="6" t="s">
        <v>77</v>
      </c>
      <c r="C23" s="11" t="s">
        <v>78</v>
      </c>
      <c r="D23" s="10">
        <v>0.09</v>
      </c>
    </row>
    <row r="24" spans="2:4" ht="30">
      <c r="B24" s="6" t="s">
        <v>79</v>
      </c>
      <c r="C24" s="77" t="s">
        <v>80</v>
      </c>
      <c r="D24" s="10">
        <v>0.05</v>
      </c>
    </row>
    <row r="25" spans="2:4" ht="15">
      <c r="B25" s="6"/>
      <c r="C25" s="77"/>
      <c r="D25" s="10"/>
    </row>
    <row r="26" spans="2:4" ht="15">
      <c r="B26" s="6" t="s">
        <v>81</v>
      </c>
      <c r="C26" s="11" t="s">
        <v>82</v>
      </c>
      <c r="D26" s="10">
        <v>0.05</v>
      </c>
    </row>
    <row r="27" spans="2:4" ht="15">
      <c r="B27" s="6">
        <v>2.5</v>
      </c>
      <c r="C27" s="11" t="s">
        <v>83</v>
      </c>
      <c r="D27" s="10">
        <v>0.02</v>
      </c>
    </row>
    <row r="28" spans="2:4" ht="15">
      <c r="B28" s="6" t="s">
        <v>84</v>
      </c>
      <c r="C28" s="11" t="s">
        <v>85</v>
      </c>
      <c r="D28" s="10">
        <v>0.01</v>
      </c>
    </row>
    <row r="29" spans="2:4" ht="15">
      <c r="B29" s="6" t="s">
        <v>86</v>
      </c>
      <c r="C29" s="11" t="s">
        <v>87</v>
      </c>
      <c r="D29" s="10">
        <v>0.01</v>
      </c>
    </row>
    <row r="30" spans="2:4" ht="15">
      <c r="B30" s="6" t="s">
        <v>88</v>
      </c>
      <c r="C30" s="11" t="s">
        <v>89</v>
      </c>
      <c r="D30" s="10">
        <v>0.01</v>
      </c>
    </row>
    <row r="31" spans="2:4" ht="30">
      <c r="B31" s="6" t="s">
        <v>90</v>
      </c>
      <c r="C31" s="77" t="s">
        <v>91</v>
      </c>
      <c r="D31" s="10">
        <v>0.01</v>
      </c>
    </row>
    <row r="32" spans="2:4" ht="16.5" thickBot="1">
      <c r="B32" s="8"/>
      <c r="C32" s="75" t="s">
        <v>75</v>
      </c>
      <c r="D32" s="9">
        <f>SUM(D23:D31)</f>
        <v>0.25</v>
      </c>
    </row>
    <row r="33" spans="2:5" ht="15.75">
      <c r="B33" s="4">
        <v>3</v>
      </c>
      <c r="C33" s="76" t="s">
        <v>92</v>
      </c>
      <c r="D33" s="5"/>
    </row>
    <row r="34" spans="2:5" ht="15.75">
      <c r="B34" s="6" t="s">
        <v>93</v>
      </c>
      <c r="C34" s="11" t="s">
        <v>92</v>
      </c>
      <c r="D34" s="13">
        <v>7.0000000000000007E-2</v>
      </c>
      <c r="E34" s="12"/>
    </row>
    <row r="35" spans="2:5" ht="16.5" thickBot="1">
      <c r="B35" s="14"/>
      <c r="C35" s="75" t="s">
        <v>75</v>
      </c>
      <c r="D35" s="9">
        <f>+D34</f>
        <v>7.0000000000000007E-2</v>
      </c>
      <c r="E35" s="12"/>
    </row>
    <row r="36" spans="2:5" ht="9.75" customHeight="1" thickBot="1">
      <c r="B36" s="160"/>
      <c r="C36" s="161"/>
      <c r="D36" s="162"/>
      <c r="E36" s="12"/>
    </row>
    <row r="37" spans="2:5" ht="16.5" thickBot="1">
      <c r="B37" s="163" t="s">
        <v>94</v>
      </c>
      <c r="C37" s="164"/>
      <c r="D37" s="15">
        <f>D35+D32+D21</f>
        <v>1.9029333333333334</v>
      </c>
    </row>
    <row r="38" spans="2:5" ht="10.15" customHeight="1" thickBot="1">
      <c r="B38" s="163"/>
      <c r="C38" s="164"/>
      <c r="D38" s="165"/>
    </row>
    <row r="39" spans="2:5" ht="19.899999999999999" customHeight="1" thickBot="1">
      <c r="B39" s="172" t="s">
        <v>95</v>
      </c>
      <c r="C39" s="173"/>
      <c r="D39" s="16">
        <f>+D37</f>
        <v>1.9029333333333334</v>
      </c>
    </row>
    <row r="40" spans="2:5" ht="9.75" customHeight="1" thickBot="1">
      <c r="B40" s="163"/>
      <c r="C40" s="164"/>
      <c r="D40" s="165"/>
    </row>
    <row r="41" spans="2:5" ht="92.25" customHeight="1" thickBot="1">
      <c r="B41" s="166" t="s">
        <v>96</v>
      </c>
      <c r="C41" s="167"/>
      <c r="D41" s="168"/>
    </row>
    <row r="42" spans="2:5" ht="15">
      <c r="B42" s="74"/>
      <c r="C42" s="74"/>
      <c r="D42" s="74"/>
    </row>
    <row r="43" spans="2:5">
      <c r="B43" s="17"/>
      <c r="C43" s="17"/>
    </row>
    <row r="44" spans="2:5" ht="12.75" customHeight="1">
      <c r="B44" s="159"/>
      <c r="C44" s="159"/>
      <c r="D44" s="159"/>
    </row>
    <row r="45" spans="2:5">
      <c r="B45" s="159"/>
      <c r="C45" s="159"/>
      <c r="D45" s="159"/>
    </row>
    <row r="46" spans="2:5">
      <c r="B46" s="159"/>
      <c r="C46" s="159"/>
      <c r="D46" s="159"/>
    </row>
    <row r="47" spans="2:5">
      <c r="B47" s="159"/>
      <c r="C47" s="159"/>
      <c r="D47" s="159"/>
    </row>
    <row r="48" spans="2:5">
      <c r="B48" s="159"/>
      <c r="C48" s="159"/>
      <c r="D48" s="159"/>
    </row>
  </sheetData>
  <mergeCells count="11">
    <mergeCell ref="B2:D2"/>
    <mergeCell ref="B4:D4"/>
    <mergeCell ref="B3:D3"/>
    <mergeCell ref="B5:D5"/>
    <mergeCell ref="B39:C39"/>
    <mergeCell ref="B44:D48"/>
    <mergeCell ref="B36:D36"/>
    <mergeCell ref="B37:C37"/>
    <mergeCell ref="B38:D38"/>
    <mergeCell ref="B41:D41"/>
    <mergeCell ref="B40:D40"/>
  </mergeCells>
  <phoneticPr fontId="12" type="noConversion"/>
  <printOptions horizontalCentered="1"/>
  <pageMargins left="0.31496062992125984" right="0.31496062992125984" top="0.74803149606299213" bottom="0.74803149606299213" header="0.31496062992125984" footer="0.31496062992125984"/>
  <pageSetup scale="85" orientation="portrait" horizontalDpi="360" verticalDpi="36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5E8D6-7541-4122-B45F-1C30119D0A36}">
  <dimension ref="B1:I30"/>
  <sheetViews>
    <sheetView view="pageBreakPreview" zoomScale="115" zoomScaleNormal="100" zoomScaleSheetLayoutView="115" workbookViewId="0">
      <selection activeCell="G22" sqref="G22"/>
    </sheetView>
  </sheetViews>
  <sheetFormatPr defaultColWidth="11.42578125" defaultRowHeight="12"/>
  <cols>
    <col min="1" max="1" width="52.7109375" style="22" customWidth="1"/>
    <col min="2" max="2" width="34.42578125" style="22" customWidth="1"/>
    <col min="3" max="3" width="12.28515625" style="22" customWidth="1"/>
    <col min="4" max="4" width="11.42578125" style="22"/>
    <col min="5" max="5" width="12.42578125" style="22" customWidth="1"/>
    <col min="6" max="6" width="11.42578125" style="22"/>
    <col min="7" max="7" width="9.140625" style="22" customWidth="1"/>
    <col min="8" max="8" width="13.7109375" style="22" customWidth="1"/>
    <col min="9" max="9" width="12.85546875" style="22" customWidth="1"/>
    <col min="10" max="16384" width="11.42578125" style="22"/>
  </cols>
  <sheetData>
    <row r="1" spans="2:9" ht="12.75" thickBot="1"/>
    <row r="2" spans="2:9" ht="39.75" customHeight="1">
      <c r="B2" s="78" t="s">
        <v>97</v>
      </c>
      <c r="C2" s="208" t="s">
        <v>98</v>
      </c>
      <c r="D2" s="209"/>
      <c r="E2" s="209"/>
      <c r="F2" s="209"/>
      <c r="G2" s="209"/>
      <c r="H2" s="209"/>
      <c r="I2" s="210"/>
    </row>
    <row r="3" spans="2:9" ht="28.5" customHeight="1">
      <c r="B3" s="79" t="s">
        <v>99</v>
      </c>
      <c r="C3" s="189" t="s">
        <v>29</v>
      </c>
      <c r="D3" s="189"/>
      <c r="E3" s="189"/>
      <c r="F3" s="189"/>
      <c r="G3" s="189"/>
      <c r="H3" s="211" t="s">
        <v>100</v>
      </c>
      <c r="I3" s="213">
        <v>25</v>
      </c>
    </row>
    <row r="4" spans="2:9" ht="18" customHeight="1">
      <c r="B4" s="79" t="s">
        <v>101</v>
      </c>
      <c r="C4" s="215">
        <v>1</v>
      </c>
      <c r="D4" s="215"/>
      <c r="E4" s="206" t="s">
        <v>102</v>
      </c>
      <c r="F4" s="206"/>
      <c r="G4" s="24">
        <v>1</v>
      </c>
      <c r="H4" s="212"/>
      <c r="I4" s="214"/>
    </row>
    <row r="5" spans="2:9" ht="28.15" customHeight="1">
      <c r="B5" s="205" t="s">
        <v>103</v>
      </c>
      <c r="C5" s="206"/>
      <c r="D5" s="25" t="s">
        <v>20</v>
      </c>
      <c r="E5" s="206" t="s">
        <v>104</v>
      </c>
      <c r="F5" s="206"/>
      <c r="G5" s="20" t="s">
        <v>105</v>
      </c>
      <c r="H5" s="20" t="s">
        <v>106</v>
      </c>
      <c r="I5" s="80" t="s">
        <v>107</v>
      </c>
    </row>
    <row r="6" spans="2:9" ht="20.25" customHeight="1">
      <c r="B6" s="198" t="s">
        <v>108</v>
      </c>
      <c r="C6" s="199"/>
      <c r="D6" s="207"/>
      <c r="E6" s="207"/>
      <c r="F6" s="207"/>
      <c r="G6" s="207"/>
      <c r="H6" s="26">
        <f>SUM(H7:H8)</f>
        <v>120000</v>
      </c>
      <c r="I6" s="81">
        <f>SUM(I7:I8)</f>
        <v>120000</v>
      </c>
    </row>
    <row r="7" spans="2:9" ht="13.5" customHeight="1">
      <c r="B7" s="180" t="s">
        <v>109</v>
      </c>
      <c r="C7" s="181"/>
      <c r="D7" s="27" t="s">
        <v>110</v>
      </c>
      <c r="E7" s="189">
        <v>1</v>
      </c>
      <c r="F7" s="189"/>
      <c r="G7" s="23">
        <v>120000</v>
      </c>
      <c r="H7" s="29">
        <f>+G7</f>
        <v>120000</v>
      </c>
      <c r="I7" s="82">
        <f>+H7*C4</f>
        <v>120000</v>
      </c>
    </row>
    <row r="8" spans="2:9" hidden="1">
      <c r="B8" s="180"/>
      <c r="C8" s="181"/>
      <c r="D8" s="27"/>
      <c r="E8" s="189"/>
      <c r="F8" s="189"/>
      <c r="G8" s="28"/>
      <c r="H8" s="29">
        <f>+E8*G8</f>
        <v>0</v>
      </c>
      <c r="I8" s="82">
        <f>+H8*C4</f>
        <v>0</v>
      </c>
    </row>
    <row r="9" spans="2:9" ht="21" customHeight="1">
      <c r="B9" s="198" t="s">
        <v>111</v>
      </c>
      <c r="C9" s="199"/>
      <c r="D9" s="177"/>
      <c r="E9" s="178"/>
      <c r="F9" s="178"/>
      <c r="G9" s="179"/>
      <c r="H9" s="26">
        <f>+H10</f>
        <v>0</v>
      </c>
      <c r="I9" s="81">
        <f>+I10</f>
        <v>0</v>
      </c>
    </row>
    <row r="10" spans="2:9" ht="15" customHeight="1">
      <c r="B10" s="180"/>
      <c r="C10" s="181"/>
      <c r="D10" s="27"/>
      <c r="E10" s="189"/>
      <c r="F10" s="189"/>
      <c r="G10" s="28"/>
      <c r="H10" s="30">
        <f>+E10*G10</f>
        <v>0</v>
      </c>
      <c r="I10" s="83">
        <f>+H10*C5</f>
        <v>0</v>
      </c>
    </row>
    <row r="11" spans="2:9" ht="20.25" customHeight="1">
      <c r="B11" s="202" t="s">
        <v>112</v>
      </c>
      <c r="C11" s="203"/>
      <c r="D11" s="204"/>
      <c r="E11" s="204"/>
      <c r="F11" s="204"/>
      <c r="G11" s="204"/>
      <c r="H11" s="31">
        <f>+H12</f>
        <v>180000</v>
      </c>
      <c r="I11" s="84">
        <f>+H11*C4</f>
        <v>180000</v>
      </c>
    </row>
    <row r="12" spans="2:9">
      <c r="B12" s="187" t="s">
        <v>113</v>
      </c>
      <c r="C12" s="188"/>
      <c r="D12" s="27" t="s">
        <v>114</v>
      </c>
      <c r="E12" s="189">
        <v>1</v>
      </c>
      <c r="F12" s="189"/>
      <c r="G12" s="23">
        <v>180000</v>
      </c>
      <c r="H12" s="29">
        <f>+G12</f>
        <v>180000</v>
      </c>
      <c r="I12" s="82">
        <f>+H12*C4</f>
        <v>180000</v>
      </c>
    </row>
    <row r="13" spans="2:9" ht="21" customHeight="1">
      <c r="B13" s="191" t="s">
        <v>115</v>
      </c>
      <c r="C13" s="192"/>
      <c r="D13" s="200"/>
      <c r="E13" s="200"/>
      <c r="F13" s="200"/>
      <c r="G13" s="200"/>
      <c r="H13" s="32">
        <f>+H14+H16+H17+H15</f>
        <v>1740000</v>
      </c>
      <c r="I13" s="86">
        <f>+I14+I16+I17+I15</f>
        <v>1740000</v>
      </c>
    </row>
    <row r="14" spans="2:9" hidden="1">
      <c r="B14" s="194" t="s">
        <v>116</v>
      </c>
      <c r="C14" s="195"/>
      <c r="D14" s="27" t="s">
        <v>110</v>
      </c>
      <c r="E14" s="189">
        <v>0</v>
      </c>
      <c r="F14" s="189"/>
      <c r="G14" s="28"/>
      <c r="H14" s="29">
        <f>+E14*G14</f>
        <v>0</v>
      </c>
      <c r="I14" s="82">
        <f>+H14*$D$9</f>
        <v>0</v>
      </c>
    </row>
    <row r="15" spans="2:9">
      <c r="B15" s="194" t="s">
        <v>117</v>
      </c>
      <c r="C15" s="195"/>
      <c r="D15" s="27" t="s">
        <v>110</v>
      </c>
      <c r="E15" s="189">
        <v>30</v>
      </c>
      <c r="F15" s="189"/>
      <c r="G15" s="23">
        <v>23000</v>
      </c>
      <c r="H15" s="29">
        <f>+E15*G15</f>
        <v>690000</v>
      </c>
      <c r="I15" s="82">
        <f>+H15*C4</f>
        <v>690000</v>
      </c>
    </row>
    <row r="16" spans="2:9">
      <c r="B16" s="196" t="s">
        <v>118</v>
      </c>
      <c r="C16" s="197"/>
      <c r="D16" s="27" t="s">
        <v>110</v>
      </c>
      <c r="E16" s="182">
        <f>+E15</f>
        <v>30</v>
      </c>
      <c r="F16" s="183"/>
      <c r="G16" s="23">
        <v>35000</v>
      </c>
      <c r="H16" s="29">
        <f>+E16*G16</f>
        <v>1050000</v>
      </c>
      <c r="I16" s="82">
        <f>+H16*C4</f>
        <v>1050000</v>
      </c>
    </row>
    <row r="17" spans="2:9" hidden="1">
      <c r="B17" s="194" t="s">
        <v>119</v>
      </c>
      <c r="C17" s="195"/>
      <c r="D17" s="27" t="s">
        <v>110</v>
      </c>
      <c r="E17" s="182">
        <v>0</v>
      </c>
      <c r="F17" s="183"/>
      <c r="G17" s="28"/>
      <c r="H17" s="29">
        <f>+E17*G17</f>
        <v>0</v>
      </c>
      <c r="I17" s="82">
        <f>+H17*$D$9</f>
        <v>0</v>
      </c>
    </row>
    <row r="18" spans="2:9" ht="19.5" customHeight="1">
      <c r="B18" s="198" t="s">
        <v>120</v>
      </c>
      <c r="C18" s="199"/>
      <c r="D18" s="177"/>
      <c r="E18" s="178"/>
      <c r="F18" s="178"/>
      <c r="G18" s="179"/>
      <c r="H18" s="33">
        <f>+H19</f>
        <v>0</v>
      </c>
      <c r="I18" s="87">
        <f>+I19</f>
        <v>0</v>
      </c>
    </row>
    <row r="19" spans="2:9" ht="16.5" customHeight="1">
      <c r="B19" s="180"/>
      <c r="C19" s="181"/>
      <c r="D19" s="27"/>
      <c r="E19" s="182"/>
      <c r="F19" s="183"/>
      <c r="G19" s="28"/>
      <c r="H19" s="30">
        <f>+E19*G19</f>
        <v>0</v>
      </c>
      <c r="I19" s="83">
        <f>+H19*C14</f>
        <v>0</v>
      </c>
    </row>
    <row r="20" spans="2:9" ht="25.5" customHeight="1">
      <c r="B20" s="184" t="s">
        <v>121</v>
      </c>
      <c r="C20" s="185"/>
      <c r="D20" s="200"/>
      <c r="E20" s="200"/>
      <c r="F20" s="200"/>
      <c r="G20" s="200"/>
      <c r="H20" s="32">
        <f>+H21+H22+H23</f>
        <v>960000</v>
      </c>
      <c r="I20" s="86">
        <f>+I21+I22+I23</f>
        <v>960000</v>
      </c>
    </row>
    <row r="21" spans="2:9">
      <c r="B21" s="85" t="s">
        <v>122</v>
      </c>
      <c r="C21" s="24">
        <v>1</v>
      </c>
      <c r="D21" s="27" t="s">
        <v>110</v>
      </c>
      <c r="E21" s="201">
        <v>1</v>
      </c>
      <c r="F21" s="201"/>
      <c r="G21" s="23">
        <v>960000</v>
      </c>
      <c r="H21" s="29">
        <f>+E21*G21*C21</f>
        <v>960000</v>
      </c>
      <c r="I21" s="82">
        <f>+H21*C4</f>
        <v>960000</v>
      </c>
    </row>
    <row r="22" spans="2:9">
      <c r="B22" s="85" t="s">
        <v>123</v>
      </c>
      <c r="C22" s="21">
        <v>3</v>
      </c>
      <c r="D22" s="27" t="s">
        <v>110</v>
      </c>
      <c r="E22" s="190">
        <v>1</v>
      </c>
      <c r="F22" s="190"/>
      <c r="G22" s="23"/>
      <c r="H22" s="29">
        <f>+G22*C22*C4</f>
        <v>0</v>
      </c>
      <c r="I22" s="82">
        <f>+H22</f>
        <v>0</v>
      </c>
    </row>
    <row r="23" spans="2:9" hidden="1">
      <c r="B23" s="85" t="s">
        <v>124</v>
      </c>
      <c r="C23" s="21">
        <v>0</v>
      </c>
      <c r="D23" s="27" t="s">
        <v>110</v>
      </c>
      <c r="E23" s="190">
        <v>0</v>
      </c>
      <c r="F23" s="190"/>
      <c r="G23" s="28">
        <v>0</v>
      </c>
      <c r="H23" s="29">
        <f>+E23*G23*C23</f>
        <v>0</v>
      </c>
      <c r="I23" s="82">
        <f>+H23*$D$9</f>
        <v>0</v>
      </c>
    </row>
    <row r="24" spans="2:9" ht="20.25" customHeight="1">
      <c r="B24" s="191" t="s">
        <v>125</v>
      </c>
      <c r="C24" s="192"/>
      <c r="D24" s="193"/>
      <c r="E24" s="193"/>
      <c r="F24" s="193"/>
      <c r="G24" s="193"/>
      <c r="H24" s="33">
        <f>+H25+H26</f>
        <v>0</v>
      </c>
      <c r="I24" s="87">
        <f>+I25+I26</f>
        <v>0</v>
      </c>
    </row>
    <row r="25" spans="2:9" ht="14.25" customHeight="1">
      <c r="B25" s="187" t="s">
        <v>126</v>
      </c>
      <c r="C25" s="188"/>
      <c r="D25" s="27"/>
      <c r="E25" s="189"/>
      <c r="F25" s="189"/>
      <c r="G25" s="28"/>
      <c r="H25" s="29">
        <f>+E25*G25</f>
        <v>0</v>
      </c>
      <c r="I25" s="82">
        <f>+H25*$D$9</f>
        <v>0</v>
      </c>
    </row>
    <row r="26" spans="2:9">
      <c r="B26" s="187" t="s">
        <v>127</v>
      </c>
      <c r="C26" s="188"/>
      <c r="D26" s="27"/>
      <c r="E26" s="189"/>
      <c r="F26" s="189"/>
      <c r="G26" s="28"/>
      <c r="H26" s="29">
        <f>+E26*G26</f>
        <v>0</v>
      </c>
      <c r="I26" s="82">
        <f>+H26*$D$9</f>
        <v>0</v>
      </c>
    </row>
    <row r="27" spans="2:9" ht="18" customHeight="1">
      <c r="B27" s="184" t="s">
        <v>128</v>
      </c>
      <c r="C27" s="185"/>
      <c r="D27" s="186"/>
      <c r="E27" s="186"/>
      <c r="F27" s="186"/>
      <c r="G27" s="186"/>
      <c r="H27" s="33">
        <f>SUM(H28)</f>
        <v>0</v>
      </c>
      <c r="I27" s="88">
        <f>+I28</f>
        <v>0</v>
      </c>
    </row>
    <row r="28" spans="2:9">
      <c r="B28" s="187" t="s">
        <v>129</v>
      </c>
      <c r="C28" s="188"/>
      <c r="D28" s="27" t="s">
        <v>110</v>
      </c>
      <c r="E28" s="189"/>
      <c r="F28" s="189"/>
      <c r="G28" s="23"/>
      <c r="H28" s="29"/>
      <c r="I28" s="82">
        <f>+H28*C4</f>
        <v>0</v>
      </c>
    </row>
    <row r="29" spans="2:9" ht="18" customHeight="1" thickBot="1">
      <c r="B29" s="174" t="s">
        <v>130</v>
      </c>
      <c r="C29" s="175"/>
      <c r="D29" s="175"/>
      <c r="E29" s="175"/>
      <c r="F29" s="175"/>
      <c r="G29" s="176"/>
      <c r="H29" s="89">
        <f>+H6+H9+H11+H13+H18+H20+H24+H27</f>
        <v>3000000</v>
      </c>
      <c r="I29" s="90">
        <f>+I6+I9+I27+I11+I13+I18+I20+I24</f>
        <v>3000000</v>
      </c>
    </row>
    <row r="30" spans="2:9" ht="9.75" customHeight="1"/>
  </sheetData>
  <mergeCells count="52">
    <mergeCell ref="C2:I2"/>
    <mergeCell ref="C3:G3"/>
    <mergeCell ref="H3:H4"/>
    <mergeCell ref="I3:I4"/>
    <mergeCell ref="C4:D4"/>
    <mergeCell ref="E4:F4"/>
    <mergeCell ref="B5:C5"/>
    <mergeCell ref="E5:F5"/>
    <mergeCell ref="B6:C6"/>
    <mergeCell ref="D6:G6"/>
    <mergeCell ref="B7:C7"/>
    <mergeCell ref="E7:F7"/>
    <mergeCell ref="B8:C8"/>
    <mergeCell ref="E8:F8"/>
    <mergeCell ref="B9:C9"/>
    <mergeCell ref="B11:C11"/>
    <mergeCell ref="D11:G11"/>
    <mergeCell ref="B10:C10"/>
    <mergeCell ref="E10:F10"/>
    <mergeCell ref="B12:C12"/>
    <mergeCell ref="E12:F12"/>
    <mergeCell ref="B13:C13"/>
    <mergeCell ref="D13:G13"/>
    <mergeCell ref="B14:C14"/>
    <mergeCell ref="E14:F14"/>
    <mergeCell ref="E22:F22"/>
    <mergeCell ref="B15:C15"/>
    <mergeCell ref="E15:F15"/>
    <mergeCell ref="B16:C16"/>
    <mergeCell ref="E16:F16"/>
    <mergeCell ref="B17:C17"/>
    <mergeCell ref="E17:F17"/>
    <mergeCell ref="B18:C18"/>
    <mergeCell ref="B20:C20"/>
    <mergeCell ref="D20:G20"/>
    <mergeCell ref="E21:F21"/>
    <mergeCell ref="B29:G29"/>
    <mergeCell ref="D9:G9"/>
    <mergeCell ref="B19:C19"/>
    <mergeCell ref="E19:F19"/>
    <mergeCell ref="D18:G18"/>
    <mergeCell ref="B27:C27"/>
    <mergeCell ref="D27:G27"/>
    <mergeCell ref="B28:C28"/>
    <mergeCell ref="E28:F28"/>
    <mergeCell ref="E23:F23"/>
    <mergeCell ref="B24:C24"/>
    <mergeCell ref="D24:G24"/>
    <mergeCell ref="B25:C25"/>
    <mergeCell ref="E25:F25"/>
    <mergeCell ref="B26:C26"/>
    <mergeCell ref="E26:F26"/>
  </mergeCells>
  <conditionalFormatting sqref="H29:I29">
    <cfRule type="cellIs" dxfId="0" priority="1" stopIfTrue="1" operator="greaterThan">
      <formula>0</formula>
    </cfRule>
  </conditionalFormatting>
  <printOptions horizontalCentered="1"/>
  <pageMargins left="0.31496062992125984" right="0.31496062992125984" top="0.74803149606299213" bottom="0.74803149606299213" header="0.31496062992125984" footer="0.31496062992125984"/>
  <pageSetup scale="80" orientation="portrait" horizontalDpi="360" verticalDpi="360" r:id="rId1"/>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2021-03-22T21:09:37Z</dcterms:created>
  <dcterms:modified xsi:type="dcterms:W3CDTF">2026-08-07T03:05:28Z</dcterms:modified>
  <cp:category/>
  <cp:contentStatus/>
</cp:coreProperties>
</file>