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8. ISAZA AC Y ALC ok\PROCESO INTERVENTORIA\"/>
    </mc:Choice>
  </mc:AlternateContent>
  <xr:revisionPtr revIDLastSave="0" documentId="13_ncr:1_{52808DC8-E963-4B89-BED7-D13F59A15FFD}" xr6:coauthVersionLast="47" xr6:coauthVersionMax="47" xr10:uidLastSave="{00000000-0000-0000-0000-000000000000}"/>
  <bookViews>
    <workbookView xWindow="-108" yWindow="-108" windowWidth="23256" windowHeight="13896" activeTab="1" xr2:uid="{6FF03059-9DA1-4B72-8852-1813BEE23855}"/>
  </bookViews>
  <sheets>
    <sheet name="INTERVENTORIA" sheetId="1" r:id="rId1"/>
    <sheet name="FACTOR MULTIPLICDOR " sheetId="2" r:id="rId2"/>
  </sheets>
  <externalReferences>
    <externalReference r:id="rId3"/>
  </externalReferences>
  <definedNames>
    <definedName name="Acero">#REF!</definedName>
    <definedName name="Agregados">#REF!</definedName>
    <definedName name="Apar.Sanitarios">#REF!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6" i="1" l="1"/>
  <c r="A67" i="2"/>
  <c r="A65" i="2"/>
  <c r="I49" i="2"/>
  <c r="I54" i="2" s="1"/>
  <c r="I42" i="2"/>
  <c r="J40" i="2"/>
  <c r="I40" i="2"/>
  <c r="I36" i="2"/>
  <c r="I23" i="2"/>
  <c r="A1" i="2"/>
  <c r="B57" i="1"/>
  <c r="B55" i="1"/>
  <c r="F45" i="1"/>
  <c r="B44" i="1"/>
  <c r="G33" i="1"/>
  <c r="G34" i="1" s="1"/>
  <c r="G36" i="1" s="1"/>
  <c r="J29" i="1"/>
  <c r="J28" i="1"/>
  <c r="J27" i="1"/>
  <c r="F20" i="1"/>
  <c r="F21" i="1" s="1"/>
  <c r="E20" i="1"/>
  <c r="G20" i="1" s="1"/>
  <c r="J18" i="1"/>
  <c r="H18" i="1"/>
  <c r="G13" i="1"/>
  <c r="G11" i="1"/>
  <c r="G10" i="1"/>
  <c r="G12" i="1" s="1"/>
  <c r="G9" i="1"/>
  <c r="H9" i="1" s="1"/>
  <c r="G8" i="1"/>
  <c r="H8" i="1" s="1"/>
  <c r="G37" i="1" l="1"/>
  <c r="G38" i="1" s="1"/>
  <c r="F44" i="1" s="1"/>
  <c r="G14" i="1"/>
  <c r="F22" i="1"/>
  <c r="G21" i="1"/>
  <c r="F23" i="1" l="1"/>
  <c r="G22" i="1"/>
  <c r="H14" i="1"/>
  <c r="H23" i="1" s="1"/>
  <c r="G15" i="1"/>
  <c r="G16" i="1" s="1"/>
  <c r="F42" i="1" s="1"/>
  <c r="G23" i="1" l="1"/>
  <c r="F24" i="1"/>
  <c r="G24" i="1" s="1"/>
  <c r="G25" i="1" l="1"/>
  <c r="G27" i="1" s="1"/>
  <c r="G28" i="1" l="1"/>
  <c r="G29" i="1" s="1"/>
  <c r="F43" i="1" s="1"/>
</calcChain>
</file>

<file path=xl/sharedStrings.xml><?xml version="1.0" encoding="utf-8"?>
<sst xmlns="http://schemas.openxmlformats.org/spreadsheetml/2006/main" count="166" uniqueCount="115">
  <si>
    <t>PRESUPUESTO INTERVENTORIA</t>
  </si>
  <si>
    <t>“INTERVENTORÍA TÉCNICA, ADMINISTRATIVA Y FINANCIERA AL CONTRATO DE OBRA OPTIMIZACION ACUEDUCTO Y  ALCANTARILLADO DE ISAZA MUNICIPIO DE VICTORIA - CALDAS</t>
  </si>
  <si>
    <t>PROVISION COSTOS DE PERSONAL</t>
  </si>
  <si>
    <t>PERSONAL</t>
  </si>
  <si>
    <t>SALARIO MENSUAL</t>
  </si>
  <si>
    <t>APLICACIÓN MES</t>
  </si>
  <si>
    <t>PLAZO</t>
  </si>
  <si>
    <t>VALOR PARCIAL</t>
  </si>
  <si>
    <t>-</t>
  </si>
  <si>
    <t>INGENIERO DIRECTOR DE INTERVENTORIA</t>
  </si>
  <si>
    <t>Nivel 1</t>
  </si>
  <si>
    <t>INGENIERO RESIDENTE</t>
  </si>
  <si>
    <t>RESIDENTE SALUD OCUPACIONAL</t>
  </si>
  <si>
    <t>PROFESIONAL SOCIAL</t>
  </si>
  <si>
    <t>SUMA</t>
  </si>
  <si>
    <t>A</t>
  </si>
  <si>
    <t>||</t>
  </si>
  <si>
    <t xml:space="preserve">FACTOR MULTIPLICADOR </t>
  </si>
  <si>
    <t>B</t>
  </si>
  <si>
    <t>COSTO BASICO (SIN IVA)</t>
  </si>
  <si>
    <t>C=A*B</t>
  </si>
  <si>
    <t>VALOR DEL IVA</t>
  </si>
  <si>
    <t>D=0,19*C</t>
  </si>
  <si>
    <t>VALOR PROVISION COSTOS DE PERSONAL (CON IVA)</t>
  </si>
  <si>
    <t>E=C+D</t>
  </si>
  <si>
    <t>PROVISION OTROS COSTOS DIRECTOS FIJOS</t>
  </si>
  <si>
    <t>RECURSO</t>
  </si>
  <si>
    <t>UN</t>
  </si>
  <si>
    <t>VALOR</t>
  </si>
  <si>
    <t>APLICACIÓN</t>
  </si>
  <si>
    <t>Equipos de Computación con licencias de software básico (windows, office y antivirus)</t>
  </si>
  <si>
    <t>Mes</t>
  </si>
  <si>
    <t>Edición de informes</t>
  </si>
  <si>
    <t>Papelería, reproducción documentos, fotografías, videos, impresión de planos</t>
  </si>
  <si>
    <t>Comunicaciones (teléfono,fax,correos)</t>
  </si>
  <si>
    <t>Oficina, Dotación y Servicios Públicos</t>
  </si>
  <si>
    <t>FACTOR MULTIPLICADOR</t>
  </si>
  <si>
    <t>VALOR PROVISION OCD (CON IVA)</t>
  </si>
  <si>
    <t>PROVISION OTROS GASTOS REEMBOLSABLES</t>
  </si>
  <si>
    <t>Ensayos de Laboratorio</t>
  </si>
  <si>
    <t>VALOR PROVISION OGR (CON IVA)</t>
  </si>
  <si>
    <t>C</t>
  </si>
  <si>
    <t>VALOR ESTIMADO DE LA INTERVENTORIA.
ETAPA DE EJECUCIÓN DE OBRAS</t>
  </si>
  <si>
    <t>CONCEPTO</t>
  </si>
  <si>
    <t>VALOR TOTAL</t>
  </si>
  <si>
    <t>PROVISION OTROS COSTOS DIRECTOS</t>
  </si>
  <si>
    <t xml:space="preserve">VALOR TOTAL </t>
  </si>
  <si>
    <t>Elaboró:</t>
  </si>
  <si>
    <t>Superviso:</t>
  </si>
  <si>
    <t>OSCAR EDUARDO TORO BETANCURT</t>
  </si>
  <si>
    <t>Ing. Civil - Esp. Hidráulica y Ambiental.</t>
  </si>
  <si>
    <t>INGENIERO CIVIL</t>
  </si>
  <si>
    <t>M.P. 17202-137008 CLD</t>
  </si>
  <si>
    <t>Contratista- Secretaría de Vivienda y Territorio - PDA</t>
  </si>
  <si>
    <t>Secretaria de Vivienda y Territorio - PDA</t>
  </si>
  <si>
    <t>Secretaría de Vivienda Departamental - Unidad de Agua Potable y Saneamiento Básico</t>
  </si>
  <si>
    <t>FACTOR MULTIPLICADOR INTERVENTORIA</t>
  </si>
  <si>
    <t>1.</t>
  </si>
  <si>
    <t>Salarios y Prestaciones Sociales de Personal Facturable</t>
  </si>
  <si>
    <t>1.1.</t>
  </si>
  <si>
    <t xml:space="preserve">Salarios </t>
  </si>
  <si>
    <t>1.2</t>
  </si>
  <si>
    <t>Subsidio de Transporte</t>
  </si>
  <si>
    <t>1.3</t>
  </si>
  <si>
    <t>Prima anual (legal)</t>
  </si>
  <si>
    <t>1.4</t>
  </si>
  <si>
    <t>Cesantías</t>
  </si>
  <si>
    <t>1.5</t>
  </si>
  <si>
    <t>Intereses de las cesantías</t>
  </si>
  <si>
    <t>1.6</t>
  </si>
  <si>
    <t>Vacaciones</t>
  </si>
  <si>
    <t>1.7</t>
  </si>
  <si>
    <t xml:space="preserve">Seguridad Social salud </t>
  </si>
  <si>
    <t>1.8</t>
  </si>
  <si>
    <t>Seguridad Social pensión</t>
  </si>
  <si>
    <t>1.9</t>
  </si>
  <si>
    <t>Servicio Medico primer mes</t>
  </si>
  <si>
    <t>1.10</t>
  </si>
  <si>
    <t>Examenes de ingreso y egreso</t>
  </si>
  <si>
    <t>1.11</t>
  </si>
  <si>
    <t>Caja de Compensación Familiar</t>
  </si>
  <si>
    <t>1.12</t>
  </si>
  <si>
    <t>ARL</t>
  </si>
  <si>
    <t>1.13</t>
  </si>
  <si>
    <t>Sena</t>
  </si>
  <si>
    <t>1.14</t>
  </si>
  <si>
    <t>Certificado de trabajo en alturas/Confinados</t>
  </si>
  <si>
    <t>1.15</t>
  </si>
  <si>
    <t>Dotación</t>
  </si>
  <si>
    <t>Sub-total</t>
  </si>
  <si>
    <t>Gastos Generales</t>
  </si>
  <si>
    <t xml:space="preserve">Equipos y mantenimiento Oficina </t>
  </si>
  <si>
    <t>Gastos de vehículo</t>
  </si>
  <si>
    <t>Seguros de robo e incendio</t>
  </si>
  <si>
    <t>Costos de personal Administrativo no facturable</t>
  </si>
  <si>
    <t>Asesorias Profesionales en otras areas, no facturable</t>
  </si>
  <si>
    <t>Depreciación de muebles y equipos</t>
  </si>
  <si>
    <t>Actualización tecnologica (Sofware, correo electronico, etc).</t>
  </si>
  <si>
    <t>Gastos bancarios</t>
  </si>
  <si>
    <t>Gastos de Representación</t>
  </si>
  <si>
    <t xml:space="preserve">Asesoria Contable Tributaria  y Juridica </t>
  </si>
  <si>
    <t>Costos Directos no Reembolsables</t>
  </si>
  <si>
    <t>Garantia de seriedad</t>
  </si>
  <si>
    <t>Poliza de Calidad</t>
  </si>
  <si>
    <t>Póliza Cumplimiento</t>
  </si>
  <si>
    <t>Póliza Salarios y prestaciones Sociales</t>
  </si>
  <si>
    <t>Póliza buen manejo y correcta inversión del anticipo</t>
  </si>
  <si>
    <t>Estampillas Pro Universidad</t>
  </si>
  <si>
    <t>Estampillas Pro Adulto Mayor</t>
  </si>
  <si>
    <t xml:space="preserve">Estampilla pro cultura </t>
  </si>
  <si>
    <t>Honorarios (Utilidad del consultor y costos no previstos)</t>
  </si>
  <si>
    <t>F. M  T  O  T  A  L  CALCULADO</t>
  </si>
  <si>
    <t>F. M  TOTAL  ASUMIDO</t>
  </si>
  <si>
    <t>Estampilla pro Desarrollo</t>
  </si>
  <si>
    <t>Estampilla pro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</si>
</sst>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-* #,##0.00\ &quot;€&quot;_-;\-* #,##0.00\ &quot;€&quot;_-;_-* &quot;-&quot;??\ &quot;€&quot;_-;_-@"/>
    <numFmt numFmtId="165" formatCode="_(&quot;$&quot;\ * #,##0_);_(&quot;$&quot;\ * \(#,##0\);_(&quot;$&quot;\ * &quot;-&quot;??_);_(@_)"/>
    <numFmt numFmtId="166" formatCode="#,##0.0"/>
    <numFmt numFmtId="167" formatCode="_-&quot;$&quot;* #,##0.0_-;\-&quot;$&quot;* #,##0.0_-;_-&quot;$&quot;* &quot;-&quot;?_-;_-@"/>
    <numFmt numFmtId="168" formatCode="[$$-240A]\ #,##0"/>
    <numFmt numFmtId="169" formatCode="_-[$$-240A]\ * #,##0_-;\-[$$-240A]\ * #,##0_-;_-[$$-240A]\ * &quot;-&quot;??_-;_-@"/>
    <numFmt numFmtId="170" formatCode="_(&quot;$&quot;\ * #,##0.000_);_(&quot;$&quot;\ * \(#,##0.000\);_(&quot;$&quot;\ * &quot;-&quot;??_);_(@_)"/>
    <numFmt numFmtId="171" formatCode="_(&quot;$&quot;\ * #,##0.0000_);_(&quot;$&quot;\ * \(#,##0.0000\);_(&quot;$&quot;\ * &quot;-&quot;??_);_(@_)"/>
    <numFmt numFmtId="172" formatCode="_-&quot;$&quot;* #,##0.00_-;\-&quot;$&quot;* #,##0.00_-;_-&quot;$&quot;* &quot;-&quot;??_-;_-@"/>
    <numFmt numFmtId="173" formatCode="_-&quot;$&quot;\ * #,##0.00_-;\-&quot;$&quot;\ * #,##0.00_-;_-&quot;$&quot;\ * &quot;-&quot;??_-;_-@"/>
    <numFmt numFmtId="174" formatCode="_-* #,##0.00\ _€_-;\-* #,##0.00\ _€_-;_-* &quot;-&quot;??\ _€_-;_-@"/>
    <numFmt numFmtId="175" formatCode="#,##0.00000"/>
    <numFmt numFmtId="176" formatCode="&quot;$&quot;\ #,##0"/>
    <numFmt numFmtId="177" formatCode="0.0%"/>
  </numFmts>
  <fonts count="25" x14ac:knownFonts="1">
    <font>
      <sz val="10"/>
      <color rgb="FF000000"/>
      <name val="Calibri"/>
      <scheme val="minor"/>
    </font>
    <font>
      <b/>
      <sz val="12"/>
      <color theme="1"/>
      <name val="Arial Narrow"/>
    </font>
    <font>
      <sz val="10"/>
      <name val="Arial"/>
    </font>
    <font>
      <sz val="10"/>
      <color theme="1"/>
      <name val="Arial Narrow"/>
    </font>
    <font>
      <sz val="12"/>
      <color theme="1"/>
      <name val="Arial Narrow"/>
    </font>
    <font>
      <b/>
      <sz val="10"/>
      <color rgb="FF000080"/>
      <name val="Arial Narrow"/>
    </font>
    <font>
      <sz val="10"/>
      <color rgb="FF000080"/>
      <name val="Arial Narrow"/>
    </font>
    <font>
      <sz val="8"/>
      <color theme="1"/>
      <name val="Arial Narrow"/>
    </font>
    <font>
      <b/>
      <sz val="10"/>
      <color theme="1"/>
      <name val="Arial Narrow"/>
    </font>
    <font>
      <b/>
      <sz val="10"/>
      <color rgb="FF000000"/>
      <name val="Arial Narrow"/>
    </font>
    <font>
      <sz val="10"/>
      <color rgb="FF0000FF"/>
      <name val="Arial Narrow"/>
    </font>
    <font>
      <sz val="10"/>
      <color rgb="FF000000"/>
      <name val="Arial Narrow"/>
    </font>
    <font>
      <b/>
      <sz val="10"/>
      <color rgb="FF008080"/>
      <name val="Arial Narrow"/>
    </font>
    <font>
      <sz val="9"/>
      <color theme="1"/>
      <name val="Arial Narrow"/>
    </font>
    <font>
      <b/>
      <sz val="10"/>
      <color rgb="FFFFFFFF"/>
      <name val="Arial Narrow"/>
    </font>
    <font>
      <sz val="10"/>
      <color rgb="FFFFFFFF"/>
      <name val="Arial Narrow"/>
    </font>
    <font>
      <sz val="10"/>
      <color theme="1"/>
      <name val="Arial"/>
    </font>
    <font>
      <sz val="12"/>
      <color theme="1"/>
      <name val="Arial"/>
    </font>
    <font>
      <sz val="12"/>
      <color rgb="FF000000"/>
      <name val="Arial Narrow"/>
    </font>
    <font>
      <b/>
      <sz val="10"/>
      <color theme="1"/>
      <name val="Arial"/>
    </font>
    <font>
      <b/>
      <sz val="12"/>
      <color rgb="FF000000"/>
      <name val="Arial Narrow"/>
    </font>
    <font>
      <b/>
      <u/>
      <sz val="12"/>
      <color rgb="FF000000"/>
      <name val="Arial Narrow"/>
    </font>
    <font>
      <sz val="12"/>
      <color theme="0"/>
      <name val="Arial Narrow"/>
    </font>
    <font>
      <sz val="12"/>
      <name val="Arial Narrow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</fills>
  <borders count="8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9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3" fillId="2" borderId="4" xfId="0" applyFont="1" applyFill="1" applyBorder="1"/>
    <xf numFmtId="3" fontId="3" fillId="2" borderId="5" xfId="0" applyNumberFormat="1" applyFont="1" applyFill="1" applyBorder="1"/>
    <xf numFmtId="0" fontId="4" fillId="2" borderId="0" xfId="0" applyFont="1" applyFill="1" applyAlignment="1">
      <alignment vertical="center" wrapText="1"/>
    </xf>
    <xf numFmtId="0" fontId="4" fillId="2" borderId="7" xfId="0" applyFont="1" applyFill="1" applyBorder="1" applyAlignment="1">
      <alignment vertical="top"/>
    </xf>
    <xf numFmtId="0" fontId="4" fillId="2" borderId="0" xfId="0" applyFont="1" applyFill="1" applyAlignment="1">
      <alignment vertical="top" wrapText="1"/>
    </xf>
    <xf numFmtId="0" fontId="3" fillId="2" borderId="0" xfId="0" applyFont="1" applyFill="1"/>
    <xf numFmtId="3" fontId="3" fillId="2" borderId="7" xfId="0" applyNumberFormat="1" applyFont="1" applyFill="1" applyBorder="1"/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165" fontId="3" fillId="0" borderId="23" xfId="0" applyNumberFormat="1" applyFont="1" applyBorder="1" applyAlignment="1">
      <alignment vertical="center"/>
    </xf>
    <xf numFmtId="9" fontId="3" fillId="0" borderId="24" xfId="0" applyNumberFormat="1" applyFont="1" applyBorder="1" applyAlignment="1">
      <alignment horizontal="center" vertical="center"/>
    </xf>
    <xf numFmtId="166" fontId="3" fillId="0" borderId="25" xfId="0" applyNumberFormat="1" applyFont="1" applyBorder="1" applyAlignment="1">
      <alignment horizontal="center" vertical="center"/>
    </xf>
    <xf numFmtId="165" fontId="3" fillId="0" borderId="26" xfId="0" applyNumberFormat="1" applyFont="1" applyBorder="1" applyAlignment="1">
      <alignment vertical="center"/>
    </xf>
    <xf numFmtId="167" fontId="3" fillId="0" borderId="0" xfId="0" applyNumberFormat="1" applyFont="1"/>
    <xf numFmtId="0" fontId="3" fillId="0" borderId="25" xfId="0" applyFont="1" applyBorder="1" applyAlignment="1">
      <alignment vertical="center"/>
    </xf>
    <xf numFmtId="165" fontId="3" fillId="0" borderId="24" xfId="0" applyNumberFormat="1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9" fontId="3" fillId="0" borderId="28" xfId="0" applyNumberFormat="1" applyFont="1" applyBorder="1" applyAlignment="1">
      <alignment horizontal="center" vertical="center"/>
    </xf>
    <xf numFmtId="165" fontId="8" fillId="0" borderId="33" xfId="0" applyNumberFormat="1" applyFont="1" applyBorder="1" applyAlignment="1">
      <alignment vertical="center"/>
    </xf>
    <xf numFmtId="168" fontId="5" fillId="0" borderId="0" xfId="0" applyNumberFormat="1" applyFont="1" applyAlignment="1">
      <alignment vertical="center"/>
    </xf>
    <xf numFmtId="169" fontId="3" fillId="0" borderId="0" xfId="0" applyNumberFormat="1" applyFont="1"/>
    <xf numFmtId="170" fontId="8" fillId="0" borderId="34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165" fontId="9" fillId="0" borderId="34" xfId="0" applyNumberFormat="1" applyFont="1" applyBorder="1" applyAlignment="1">
      <alignment vertical="center"/>
    </xf>
    <xf numFmtId="165" fontId="5" fillId="3" borderId="39" xfId="0" applyNumberFormat="1" applyFont="1" applyFill="1" applyBorder="1" applyAlignment="1">
      <alignment vertical="center"/>
    </xf>
    <xf numFmtId="168" fontId="3" fillId="0" borderId="0" xfId="0" applyNumberFormat="1" applyFont="1"/>
    <xf numFmtId="0" fontId="5" fillId="0" borderId="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10" fontId="5" fillId="0" borderId="7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/>
    </xf>
    <xf numFmtId="0" fontId="3" fillId="0" borderId="21" xfId="0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165" fontId="3" fillId="0" borderId="33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165" fontId="3" fillId="0" borderId="26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0" fontId="10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vertical="center"/>
    </xf>
    <xf numFmtId="0" fontId="7" fillId="0" borderId="48" xfId="0" applyFont="1" applyBorder="1" applyAlignment="1">
      <alignment horizontal="center" vertical="center"/>
    </xf>
    <xf numFmtId="165" fontId="3" fillId="0" borderId="48" xfId="0" applyNumberFormat="1" applyFont="1" applyBorder="1" applyAlignment="1">
      <alignment horizontal="center" vertical="center"/>
    </xf>
    <xf numFmtId="2" fontId="3" fillId="0" borderId="48" xfId="0" applyNumberFormat="1" applyFont="1" applyBorder="1" applyAlignment="1">
      <alignment horizontal="center" vertical="center"/>
    </xf>
    <xf numFmtId="2" fontId="3" fillId="0" borderId="47" xfId="0" applyNumberFormat="1" applyFont="1" applyBorder="1" applyAlignment="1">
      <alignment horizontal="center" vertical="center"/>
    </xf>
    <xf numFmtId="165" fontId="3" fillId="0" borderId="49" xfId="0" applyNumberFormat="1" applyFont="1" applyBorder="1" applyAlignment="1">
      <alignment horizontal="center" vertical="center"/>
    </xf>
    <xf numFmtId="165" fontId="8" fillId="0" borderId="34" xfId="0" applyNumberFormat="1" applyFont="1" applyBorder="1" applyAlignment="1">
      <alignment vertical="center"/>
    </xf>
    <xf numFmtId="171" fontId="8" fillId="0" borderId="34" xfId="0" applyNumberFormat="1" applyFont="1" applyBorder="1" applyAlignment="1">
      <alignment vertical="center"/>
    </xf>
    <xf numFmtId="165" fontId="9" fillId="0" borderId="19" xfId="0" applyNumberFormat="1" applyFont="1" applyBorder="1" applyAlignment="1">
      <alignment vertical="center"/>
    </xf>
    <xf numFmtId="165" fontId="3" fillId="0" borderId="0" xfId="0" applyNumberFormat="1" applyFont="1"/>
    <xf numFmtId="165" fontId="9" fillId="0" borderId="53" xfId="0" applyNumberFormat="1" applyFont="1" applyBorder="1" applyAlignment="1">
      <alignment vertical="center"/>
    </xf>
    <xf numFmtId="172" fontId="3" fillId="0" borderId="0" xfId="0" applyNumberFormat="1" applyFont="1"/>
    <xf numFmtId="0" fontId="3" fillId="0" borderId="6" xfId="0" applyFont="1" applyBorder="1"/>
    <xf numFmtId="168" fontId="3" fillId="0" borderId="7" xfId="0" applyNumberFormat="1" applyFont="1" applyBorder="1"/>
    <xf numFmtId="0" fontId="7" fillId="0" borderId="24" xfId="0" applyFont="1" applyBorder="1" applyAlignment="1">
      <alignment horizontal="center" vertical="center" wrapText="1"/>
    </xf>
    <xf numFmtId="165" fontId="3" fillId="0" borderId="22" xfId="0" applyNumberFormat="1" applyFont="1" applyBorder="1" applyAlignment="1">
      <alignment vertical="center"/>
    </xf>
    <xf numFmtId="10" fontId="11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173" fontId="3" fillId="0" borderId="0" xfId="0" applyNumberFormat="1" applyFont="1"/>
    <xf numFmtId="174" fontId="8" fillId="0" borderId="0" xfId="0" applyNumberFormat="1" applyFont="1"/>
    <xf numFmtId="164" fontId="8" fillId="0" borderId="0" xfId="0" applyNumberFormat="1" applyFont="1"/>
    <xf numFmtId="0" fontId="12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10" fontId="11" fillId="0" borderId="7" xfId="0" applyNumberFormat="1" applyFont="1" applyBorder="1" applyAlignment="1">
      <alignment horizontal="center" vertical="center"/>
    </xf>
    <xf numFmtId="174" fontId="3" fillId="0" borderId="0" xfId="0" applyNumberFormat="1" applyFont="1"/>
    <xf numFmtId="164" fontId="8" fillId="0" borderId="0" xfId="0" applyNumberFormat="1" applyFont="1" applyAlignment="1">
      <alignment horizontal="center"/>
    </xf>
    <xf numFmtId="4" fontId="13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6" fontId="3" fillId="0" borderId="0" xfId="0" applyNumberFormat="1" applyFont="1"/>
    <xf numFmtId="4" fontId="11" fillId="0" borderId="0" xfId="0" applyNumberFormat="1" applyFont="1"/>
    <xf numFmtId="4" fontId="15" fillId="0" borderId="0" xfId="0" applyNumberFormat="1" applyFont="1"/>
    <xf numFmtId="175" fontId="3" fillId="0" borderId="0" xfId="0" applyNumberFormat="1" applyFont="1"/>
    <xf numFmtId="173" fontId="11" fillId="0" borderId="0" xfId="0" applyNumberFormat="1" applyFont="1"/>
    <xf numFmtId="0" fontId="3" fillId="0" borderId="3" xfId="0" applyFont="1" applyBorder="1"/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0" borderId="7" xfId="0" applyFont="1" applyBorder="1" applyAlignment="1">
      <alignment vertical="center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center" vertical="center"/>
    </xf>
    <xf numFmtId="176" fontId="4" fillId="2" borderId="0" xfId="0" applyNumberFormat="1" applyFont="1" applyFill="1"/>
    <xf numFmtId="0" fontId="17" fillId="4" borderId="0" xfId="0" applyFont="1" applyFill="1" applyAlignment="1">
      <alignment vertical="top"/>
    </xf>
    <xf numFmtId="0" fontId="4" fillId="0" borderId="0" xfId="0" applyFont="1"/>
    <xf numFmtId="0" fontId="18" fillId="0" borderId="7" xfId="0" applyFont="1" applyBorder="1"/>
    <xf numFmtId="0" fontId="17" fillId="4" borderId="0" xfId="0" applyFont="1" applyFill="1" applyAlignment="1">
      <alignment horizontal="center" vertical="top"/>
    </xf>
    <xf numFmtId="176" fontId="3" fillId="4" borderId="0" xfId="0" applyNumberFormat="1" applyFont="1" applyFill="1"/>
    <xf numFmtId="0" fontId="3" fillId="0" borderId="8" xfId="0" applyFont="1" applyBorder="1"/>
    <xf numFmtId="176" fontId="3" fillId="0" borderId="0" xfId="0" applyNumberFormat="1" applyFont="1"/>
    <xf numFmtId="0" fontId="3" fillId="0" borderId="10" xfId="0" applyFont="1" applyBorder="1"/>
    <xf numFmtId="0" fontId="19" fillId="0" borderId="0" xfId="0" applyFont="1"/>
    <xf numFmtId="0" fontId="16" fillId="0" borderId="0" xfId="0" applyFont="1"/>
    <xf numFmtId="176" fontId="20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4" borderId="0" xfId="0" applyFont="1" applyFill="1" applyAlignment="1">
      <alignment horizontal="center" vertical="top"/>
    </xf>
    <xf numFmtId="0" fontId="16" fillId="4" borderId="0" xfId="0" applyFont="1" applyFill="1" applyAlignment="1">
      <alignment vertical="top"/>
    </xf>
    <xf numFmtId="2" fontId="18" fillId="2" borderId="0" xfId="0" applyNumberFormat="1" applyFont="1" applyFill="1" applyAlignment="1">
      <alignment horizontal="center" vertical="center"/>
    </xf>
    <xf numFmtId="3" fontId="3" fillId="2" borderId="3" xfId="0" applyNumberFormat="1" applyFont="1" applyFill="1" applyBorder="1"/>
    <xf numFmtId="3" fontId="3" fillId="2" borderId="0" xfId="0" applyNumberFormat="1" applyFont="1" applyFill="1"/>
    <xf numFmtId="10" fontId="3" fillId="2" borderId="0" xfId="0" applyNumberFormat="1" applyFont="1" applyFill="1"/>
    <xf numFmtId="0" fontId="3" fillId="0" borderId="0" xfId="0" applyFont="1" applyAlignment="1">
      <alignment horizontal="left"/>
    </xf>
    <xf numFmtId="0" fontId="3" fillId="2" borderId="6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/>
    </xf>
    <xf numFmtId="4" fontId="3" fillId="2" borderId="6" xfId="0" applyNumberFormat="1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4" fontId="3" fillId="2" borderId="0" xfId="0" applyNumberFormat="1" applyFont="1" applyFill="1"/>
    <xf numFmtId="3" fontId="3" fillId="2" borderId="6" xfId="0" applyNumberFormat="1" applyFont="1" applyFill="1" applyBorder="1"/>
    <xf numFmtId="4" fontId="3" fillId="2" borderId="8" xfId="0" applyNumberFormat="1" applyFont="1" applyFill="1" applyBorder="1" applyAlignment="1">
      <alignment horizontal="left"/>
    </xf>
    <xf numFmtId="0" fontId="3" fillId="2" borderId="9" xfId="0" applyFont="1" applyFill="1" applyBorder="1"/>
    <xf numFmtId="0" fontId="3" fillId="2" borderId="9" xfId="0" applyFont="1" applyFill="1" applyBorder="1" applyAlignment="1">
      <alignment horizontal="center"/>
    </xf>
    <xf numFmtId="4" fontId="3" fillId="2" borderId="9" xfId="0" applyNumberFormat="1" applyFont="1" applyFill="1" applyBorder="1"/>
    <xf numFmtId="3" fontId="3" fillId="2" borderId="8" xfId="0" applyNumberFormat="1" applyFont="1" applyFill="1" applyBorder="1"/>
    <xf numFmtId="3" fontId="3" fillId="2" borderId="10" xfId="0" applyNumberFormat="1" applyFont="1" applyFill="1" applyBorder="1"/>
    <xf numFmtId="0" fontId="20" fillId="2" borderId="71" xfId="0" applyFont="1" applyFill="1" applyBorder="1" applyAlignment="1">
      <alignment horizontal="left"/>
    </xf>
    <xf numFmtId="0" fontId="18" fillId="0" borderId="73" xfId="0" applyFont="1" applyBorder="1" applyAlignment="1">
      <alignment horizontal="left"/>
    </xf>
    <xf numFmtId="10" fontId="18" fillId="4" borderId="34" xfId="0" applyNumberFormat="1" applyFont="1" applyFill="1" applyBorder="1"/>
    <xf numFmtId="0" fontId="18" fillId="0" borderId="32" xfId="0" applyFont="1" applyBorder="1" applyAlignment="1">
      <alignment horizontal="left"/>
    </xf>
    <xf numFmtId="0" fontId="4" fillId="0" borderId="30" xfId="0" applyFont="1" applyBorder="1"/>
    <xf numFmtId="0" fontId="4" fillId="0" borderId="31" xfId="0" applyFont="1" applyBorder="1"/>
    <xf numFmtId="10" fontId="18" fillId="0" borderId="30" xfId="0" applyNumberFormat="1" applyFont="1" applyBorder="1"/>
    <xf numFmtId="0" fontId="18" fillId="0" borderId="30" xfId="0" applyFont="1" applyBorder="1" applyAlignment="1">
      <alignment horizontal="left"/>
    </xf>
    <xf numFmtId="0" fontId="18" fillId="0" borderId="30" xfId="0" applyFont="1" applyBorder="1"/>
    <xf numFmtId="10" fontId="18" fillId="0" borderId="31" xfId="0" applyNumberFormat="1" applyFont="1" applyBorder="1"/>
    <xf numFmtId="0" fontId="22" fillId="0" borderId="0" xfId="0" applyFont="1"/>
    <xf numFmtId="9" fontId="4" fillId="0" borderId="0" xfId="0" applyNumberFormat="1" applyFont="1"/>
    <xf numFmtId="0" fontId="18" fillId="2" borderId="74" xfId="0" applyFont="1" applyFill="1" applyBorder="1"/>
    <xf numFmtId="0" fontId="18" fillId="2" borderId="68" xfId="0" applyFont="1" applyFill="1" applyBorder="1"/>
    <xf numFmtId="0" fontId="18" fillId="2" borderId="66" xfId="0" applyFont="1" applyFill="1" applyBorder="1"/>
    <xf numFmtId="10" fontId="20" fillId="2" borderId="75" xfId="0" applyNumberFormat="1" applyFont="1" applyFill="1" applyBorder="1"/>
    <xf numFmtId="0" fontId="18" fillId="0" borderId="6" xfId="0" applyFont="1" applyBorder="1"/>
    <xf numFmtId="0" fontId="18" fillId="0" borderId="0" xfId="0" applyFont="1"/>
    <xf numFmtId="10" fontId="18" fillId="0" borderId="0" xfId="0" applyNumberFormat="1" applyFont="1"/>
    <xf numFmtId="10" fontId="18" fillId="0" borderId="7" xfId="0" applyNumberFormat="1" applyFont="1" applyBorder="1"/>
    <xf numFmtId="10" fontId="18" fillId="0" borderId="34" xfId="0" applyNumberFormat="1" applyFont="1" applyBorder="1"/>
    <xf numFmtId="0" fontId="18" fillId="0" borderId="79" xfId="0" applyFont="1" applyBorder="1" applyAlignment="1">
      <alignment horizontal="left"/>
    </xf>
    <xf numFmtId="0" fontId="18" fillId="0" borderId="80" xfId="0" applyFont="1" applyBorder="1" applyAlignment="1">
      <alignment horizontal="left"/>
    </xf>
    <xf numFmtId="0" fontId="4" fillId="0" borderId="51" xfId="0" applyFont="1" applyBorder="1"/>
    <xf numFmtId="0" fontId="4" fillId="0" borderId="52" xfId="0" applyFont="1" applyBorder="1"/>
    <xf numFmtId="0" fontId="4" fillId="0" borderId="0" xfId="0" applyFont="1" applyAlignment="1">
      <alignment horizontal="center"/>
    </xf>
    <xf numFmtId="0" fontId="18" fillId="0" borderId="14" xfId="0" applyFont="1" applyBorder="1"/>
    <xf numFmtId="0" fontId="18" fillId="0" borderId="15" xfId="0" applyFont="1" applyBorder="1"/>
    <xf numFmtId="10" fontId="18" fillId="0" borderId="15" xfId="0" applyNumberFormat="1" applyFont="1" applyBorder="1"/>
    <xf numFmtId="10" fontId="18" fillId="0" borderId="81" xfId="0" applyNumberFormat="1" applyFont="1" applyBorder="1"/>
    <xf numFmtId="0" fontId="20" fillId="2" borderId="82" xfId="0" applyFont="1" applyFill="1" applyBorder="1" applyAlignment="1">
      <alignment horizontal="center" vertical="center" wrapText="1"/>
    </xf>
    <xf numFmtId="10" fontId="20" fillId="2" borderId="85" xfId="0" applyNumberFormat="1" applyFont="1" applyFill="1" applyBorder="1" applyAlignment="1">
      <alignment horizontal="right" vertical="center" wrapText="1"/>
    </xf>
    <xf numFmtId="10" fontId="4" fillId="0" borderId="0" xfId="0" applyNumberFormat="1" applyFont="1"/>
    <xf numFmtId="0" fontId="18" fillId="0" borderId="50" xfId="0" applyFont="1" applyBorder="1"/>
    <xf numFmtId="0" fontId="18" fillId="0" borderId="51" xfId="0" applyFont="1" applyBorder="1"/>
    <xf numFmtId="10" fontId="18" fillId="0" borderId="51" xfId="0" applyNumberFormat="1" applyFont="1" applyBorder="1"/>
    <xf numFmtId="10" fontId="18" fillId="0" borderId="86" xfId="0" applyNumberFormat="1" applyFont="1" applyBorder="1"/>
    <xf numFmtId="10" fontId="20" fillId="2" borderId="70" xfId="0" applyNumberFormat="1" applyFont="1" applyFill="1" applyBorder="1"/>
    <xf numFmtId="0" fontId="4" fillId="0" borderId="6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7" xfId="0" applyFont="1" applyBorder="1" applyAlignment="1">
      <alignment wrapText="1"/>
    </xf>
    <xf numFmtId="177" fontId="20" fillId="2" borderId="70" xfId="0" applyNumberFormat="1" applyFont="1" applyFill="1" applyBorder="1"/>
    <xf numFmtId="0" fontId="11" fillId="0" borderId="0" xfId="0" applyFont="1" applyAlignment="1">
      <alignment horizontal="center" vertical="center"/>
    </xf>
    <xf numFmtId="0" fontId="5" fillId="3" borderId="65" xfId="0" applyFont="1" applyFill="1" applyBorder="1" applyAlignment="1">
      <alignment horizontal="right" vertical="center"/>
    </xf>
    <xf numFmtId="0" fontId="2" fillId="0" borderId="66" xfId="0" applyFont="1" applyBorder="1"/>
    <xf numFmtId="0" fontId="2" fillId="0" borderId="67" xfId="0" applyFont="1" applyBorder="1"/>
    <xf numFmtId="165" fontId="5" fillId="3" borderId="68" xfId="0" applyNumberFormat="1" applyFont="1" applyFill="1" applyBorder="1" applyAlignment="1">
      <alignment horizontal="center" vertical="center"/>
    </xf>
    <xf numFmtId="0" fontId="2" fillId="0" borderId="69" xfId="0" applyFont="1" applyBorder="1"/>
    <xf numFmtId="0" fontId="8" fillId="0" borderId="47" xfId="0" applyFont="1" applyBorder="1" applyAlignment="1">
      <alignment horizontal="left" vertical="center"/>
    </xf>
    <xf numFmtId="0" fontId="2" fillId="0" borderId="59" xfId="0" applyFont="1" applyBorder="1"/>
    <xf numFmtId="165" fontId="8" fillId="0" borderId="47" xfId="0" applyNumberFormat="1" applyFont="1" applyBorder="1" applyAlignment="1">
      <alignment horizontal="center" vertical="center"/>
    </xf>
    <xf numFmtId="0" fontId="2" fillId="0" borderId="64" xfId="0" applyFont="1" applyBorder="1"/>
    <xf numFmtId="165" fontId="14" fillId="0" borderId="47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2" fillId="0" borderId="56" xfId="0" applyFont="1" applyBorder="1"/>
    <xf numFmtId="165" fontId="8" fillId="0" borderId="21" xfId="0" applyNumberFormat="1" applyFont="1" applyBorder="1" applyAlignment="1">
      <alignment horizontal="center" vertical="center"/>
    </xf>
    <xf numFmtId="0" fontId="2" fillId="0" borderId="62" xfId="0" applyFont="1" applyBorder="1"/>
    <xf numFmtId="0" fontId="8" fillId="0" borderId="25" xfId="0" applyFont="1" applyBorder="1" applyAlignment="1">
      <alignment horizontal="left" vertical="center"/>
    </xf>
    <xf numFmtId="0" fontId="2" fillId="0" borderId="22" xfId="0" applyFont="1" applyBorder="1"/>
    <xf numFmtId="165" fontId="8" fillId="0" borderId="25" xfId="0" applyNumberFormat="1" applyFont="1" applyBorder="1" applyAlignment="1">
      <alignment horizontal="center" vertical="center"/>
    </xf>
    <xf numFmtId="0" fontId="2" fillId="0" borderId="63" xfId="0" applyFont="1" applyBorder="1"/>
    <xf numFmtId="0" fontId="5" fillId="3" borderId="35" xfId="0" applyFont="1" applyFill="1" applyBorder="1" applyAlignment="1">
      <alignment horizontal="right" vertical="center" wrapText="1"/>
    </xf>
    <xf numFmtId="0" fontId="2" fillId="0" borderId="36" xfId="0" applyFont="1" applyBorder="1"/>
    <xf numFmtId="0" fontId="2" fillId="0" borderId="37" xfId="0" applyFont="1" applyBorder="1"/>
    <xf numFmtId="0" fontId="5" fillId="3" borderId="38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2" fillId="0" borderId="41" xfId="0" applyFont="1" applyBorder="1"/>
    <xf numFmtId="0" fontId="2" fillId="0" borderId="42" xfId="0" applyFont="1" applyBorder="1"/>
    <xf numFmtId="0" fontId="5" fillId="0" borderId="14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5" fillId="0" borderId="60" xfId="0" applyFont="1" applyBorder="1" applyAlignment="1">
      <alignment horizontal="center" vertical="center" wrapText="1"/>
    </xf>
    <xf numFmtId="0" fontId="2" fillId="0" borderId="44" xfId="0" applyFont="1" applyBorder="1"/>
    <xf numFmtId="0" fontId="2" fillId="0" borderId="61" xfId="0" applyFont="1" applyBorder="1"/>
    <xf numFmtId="0" fontId="8" fillId="0" borderId="54" xfId="0" applyFont="1" applyBorder="1" applyAlignment="1">
      <alignment horizontal="right" vertical="center" wrapText="1"/>
    </xf>
    <xf numFmtId="0" fontId="2" fillId="0" borderId="55" xfId="0" applyFont="1" applyBorder="1"/>
    <xf numFmtId="2" fontId="5" fillId="0" borderId="32" xfId="0" applyNumberFormat="1" applyFont="1" applyBorder="1" applyAlignment="1">
      <alignment horizontal="center" vertical="center"/>
    </xf>
    <xf numFmtId="0" fontId="2" fillId="0" borderId="31" xfId="0" applyFont="1" applyBorder="1"/>
    <xf numFmtId="0" fontId="8" fillId="0" borderId="57" xfId="0" applyFont="1" applyBorder="1" applyAlignment="1">
      <alignment horizontal="right" vertical="center" wrapText="1"/>
    </xf>
    <xf numFmtId="0" fontId="2" fillId="0" borderId="58" xfId="0" applyFont="1" applyBorder="1"/>
    <xf numFmtId="0" fontId="9" fillId="0" borderId="50" xfId="0" applyFont="1" applyBorder="1" applyAlignment="1">
      <alignment horizontal="right" vertical="center" wrapText="1"/>
    </xf>
    <xf numFmtId="0" fontId="2" fillId="0" borderId="51" xfId="0" applyFont="1" applyBorder="1"/>
    <xf numFmtId="0" fontId="2" fillId="0" borderId="52" xfId="0" applyFont="1" applyBorder="1"/>
    <xf numFmtId="0" fontId="5" fillId="0" borderId="3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right" vertical="center" wrapText="1"/>
    </xf>
    <xf numFmtId="0" fontId="2" fillId="0" borderId="30" xfId="0" applyFont="1" applyBorder="1"/>
    <xf numFmtId="166" fontId="5" fillId="0" borderId="32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right" vertical="center" wrapText="1"/>
    </xf>
    <xf numFmtId="0" fontId="5" fillId="3" borderId="35" xfId="0" applyFont="1" applyFill="1" applyBorder="1" applyAlignment="1">
      <alignment horizontal="left" vertical="center" wrapText="1"/>
    </xf>
    <xf numFmtId="0" fontId="9" fillId="0" borderId="29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0" xfId="0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5" fillId="3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0" fillId="2" borderId="1" xfId="0" applyFont="1" applyFill="1" applyBorder="1" applyAlignment="1">
      <alignment horizontal="center"/>
    </xf>
    <xf numFmtId="0" fontId="18" fillId="0" borderId="32" xfId="0" applyFont="1" applyBorder="1" applyAlignment="1">
      <alignment horizontal="left"/>
    </xf>
    <xf numFmtId="0" fontId="20" fillId="2" borderId="66" xfId="0" applyFont="1" applyFill="1" applyBorder="1" applyAlignment="1">
      <alignment horizontal="right"/>
    </xf>
    <xf numFmtId="0" fontId="21" fillId="2" borderId="8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right" vertical="center" wrapText="1"/>
    </xf>
    <xf numFmtId="0" fontId="2" fillId="0" borderId="84" xfId="0" applyFont="1" applyBorder="1"/>
    <xf numFmtId="0" fontId="21" fillId="2" borderId="76" xfId="0" applyFont="1" applyFill="1" applyBorder="1" applyAlignment="1">
      <alignment horizontal="left"/>
    </xf>
    <xf numFmtId="0" fontId="2" fillId="0" borderId="77" xfId="0" applyFont="1" applyBorder="1"/>
    <xf numFmtId="0" fontId="2" fillId="0" borderId="78" xfId="0" applyFont="1" applyBorder="1"/>
    <xf numFmtId="0" fontId="18" fillId="0" borderId="32" xfId="0" applyFont="1" applyBorder="1" applyAlignment="1">
      <alignment horizontal="left" wrapText="1"/>
    </xf>
    <xf numFmtId="0" fontId="3" fillId="2" borderId="6" xfId="0" applyFont="1" applyFill="1" applyBorder="1" applyAlignment="1">
      <alignment horizontal="left" vertical="top" wrapText="1"/>
    </xf>
    <xf numFmtId="0" fontId="21" fillId="5" borderId="1" xfId="0" applyFont="1" applyFill="1" applyBorder="1" applyAlignment="1">
      <alignment horizontal="center" vertical="center" wrapText="1"/>
    </xf>
    <xf numFmtId="0" fontId="2" fillId="0" borderId="70" xfId="0" applyFont="1" applyBorder="1"/>
    <xf numFmtId="0" fontId="20" fillId="0" borderId="3" xfId="0" applyFont="1" applyBorder="1" applyAlignment="1">
      <alignment horizontal="center" vertical="center" wrapText="1"/>
    </xf>
    <xf numFmtId="0" fontId="21" fillId="2" borderId="72" xfId="0" applyFont="1" applyFill="1" applyBorder="1" applyAlignment="1">
      <alignment horizontal="left"/>
    </xf>
    <xf numFmtId="0" fontId="23" fillId="0" borderId="32" xfId="0" applyFont="1" applyFill="1" applyBorder="1" applyAlignment="1">
      <alignment horizontal="left"/>
    </xf>
    <xf numFmtId="0" fontId="24" fillId="0" borderId="30" xfId="0" applyFont="1" applyFill="1" applyBorder="1"/>
    <xf numFmtId="0" fontId="24" fillId="0" borderId="31" xfId="0" applyFont="1" applyFill="1" applyBorder="1"/>
    <xf numFmtId="10" fontId="23" fillId="0" borderId="34" xfId="0" applyNumberFormat="1" applyFont="1" applyFill="1" applyBorder="1"/>
    <xf numFmtId="0" fontId="23" fillId="0" borderId="32" xfId="0" applyFont="1" applyFill="1" applyBorder="1" applyAlignment="1">
      <alignment horizontal="left"/>
    </xf>
    <xf numFmtId="0" fontId="23" fillId="0" borderId="30" xfId="0" applyFont="1" applyFill="1" applyBorder="1" applyAlignment="1">
      <alignment wrapText="1"/>
    </xf>
    <xf numFmtId="0" fontId="23" fillId="0" borderId="31" xfId="0" applyFont="1" applyFill="1" applyBorder="1" applyAlignment="1">
      <alignment wrapText="1"/>
    </xf>
  </cellXfs>
  <cellStyles count="1">
    <cellStyle name="Normal" xfId="0" builtinId="0"/>
  </cellStyles>
  <dxfs count="2">
    <dxf>
      <fill>
        <patternFill patternType="solid">
          <fgColor rgb="FFFFFF99"/>
          <bgColor rgb="FFFFFF99"/>
        </patternFill>
      </fill>
    </dxf>
    <dxf>
      <fill>
        <patternFill patternType="solid">
          <fgColor rgb="FFFFFF99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85725</xdr:colOff>
      <xdr:row>0</xdr:row>
      <xdr:rowOff>209550</xdr:rowOff>
    </xdr:from>
    <xdr:ext cx="2752725" cy="876300"/>
    <xdr:pic>
      <xdr:nvPicPr>
        <xdr:cNvPr id="2" name="image2.png">
          <a:extLst>
            <a:ext uri="{FF2B5EF4-FFF2-40B4-BE49-F238E27FC236}">
              <a16:creationId xmlns:a16="http://schemas.microsoft.com/office/drawing/2014/main" id="{1A25E1E2-BD8A-429D-A78E-41FB72D348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40605" y="194310"/>
          <a:ext cx="2752725" cy="876300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49</xdr:row>
      <xdr:rowOff>85725</xdr:rowOff>
    </xdr:from>
    <xdr:ext cx="1924050" cy="638175"/>
    <xdr:pic>
      <xdr:nvPicPr>
        <xdr:cNvPr id="3" name="image1.jpg">
          <a:extLst>
            <a:ext uri="{FF2B5EF4-FFF2-40B4-BE49-F238E27FC236}">
              <a16:creationId xmlns:a16="http://schemas.microsoft.com/office/drawing/2014/main" id="{E61EDEE4-A23F-4D20-B71D-D7DB7A83C6E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54880" y="10357485"/>
          <a:ext cx="1924050" cy="6381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49</xdr:row>
      <xdr:rowOff>0</xdr:rowOff>
    </xdr:from>
    <xdr:ext cx="2447925" cy="504825"/>
    <xdr:pic>
      <xdr:nvPicPr>
        <xdr:cNvPr id="4" name="image3.png">
          <a:extLst>
            <a:ext uri="{FF2B5EF4-FFF2-40B4-BE49-F238E27FC236}">
              <a16:creationId xmlns:a16="http://schemas.microsoft.com/office/drawing/2014/main" id="{4ED6B71B-8467-4354-B706-90CB44948BD6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1440" y="10271760"/>
          <a:ext cx="2447925" cy="5048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200025</xdr:colOff>
      <xdr:row>0</xdr:row>
      <xdr:rowOff>161925</xdr:rowOff>
    </xdr:from>
    <xdr:ext cx="2828925" cy="1133475"/>
    <xdr:pic>
      <xdr:nvPicPr>
        <xdr:cNvPr id="2" name="image2.png">
          <a:extLst>
            <a:ext uri="{FF2B5EF4-FFF2-40B4-BE49-F238E27FC236}">
              <a16:creationId xmlns:a16="http://schemas.microsoft.com/office/drawing/2014/main" id="{44E6DA8C-8AC2-497A-B47E-3D0B58F0A8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3345" y="161925"/>
          <a:ext cx="2828925" cy="11334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219075</xdr:colOff>
      <xdr:row>59</xdr:row>
      <xdr:rowOff>95250</xdr:rowOff>
    </xdr:from>
    <xdr:ext cx="2209800" cy="619125"/>
    <xdr:pic>
      <xdr:nvPicPr>
        <xdr:cNvPr id="3" name="image1.jpg">
          <a:extLst>
            <a:ext uri="{FF2B5EF4-FFF2-40B4-BE49-F238E27FC236}">
              <a16:creationId xmlns:a16="http://schemas.microsoft.com/office/drawing/2014/main" id="{15E093C3-9633-4EB9-8555-022FDE918A9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22395" y="11944350"/>
          <a:ext cx="2209800" cy="6191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60</xdr:row>
      <xdr:rowOff>9525</xdr:rowOff>
    </xdr:from>
    <xdr:ext cx="2038350" cy="485775"/>
    <xdr:pic>
      <xdr:nvPicPr>
        <xdr:cNvPr id="4" name="image3.png">
          <a:extLst>
            <a:ext uri="{FF2B5EF4-FFF2-40B4-BE49-F238E27FC236}">
              <a16:creationId xmlns:a16="http://schemas.microsoft.com/office/drawing/2014/main" id="{FBE695A2-C7EF-41EB-AFF5-EAE58BC4C4DD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050" y="12018645"/>
          <a:ext cx="2038350" cy="4857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.%20GOBERNACION/3.%20PDA/2026/8.%20ISAZA%20AC%20Y%20ALC%20ok/PRESUPUESTO-%20ISAZA%20VICTORIA%20020226%20final_%20VF%203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_HERRAMIENTA_MENOR"/>
      <sheetName val="LISTA_DE_PRECIOS"/>
      <sheetName val="ANALISIS_FACTOR_PREST"/>
      <sheetName val="CANTIDADES"/>
      <sheetName val="APU"/>
      <sheetName val="ANALISIS_MANO_OBRA"/>
      <sheetName val="RESUMEN PRESUPUESTO + AU"/>
      <sheetName val="PGIO"/>
      <sheetName val="PRESUPUESTO"/>
      <sheetName val="AU"/>
      <sheetName val="INTERVENTORIA"/>
      <sheetName val="FACTOR MULTIPLICDOR "/>
      <sheetName val="CRONOGRAMA (6MESES)"/>
      <sheetName val="CRONOGRAMA( 2.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8">
          <cell r="A78" t="str">
            <v>JOSE NICOLAS RUIZ NOREÑA</v>
          </cell>
        </row>
        <row r="84">
          <cell r="A84" t="str">
            <v xml:space="preserve">M.P.  17202-167966 CLD </v>
          </cell>
        </row>
      </sheetData>
      <sheetData sheetId="9">
        <row r="63">
          <cell r="B63" t="str">
            <v>JOSE NICOLAS RUIZ NOREÑA</v>
          </cell>
        </row>
        <row r="65">
          <cell r="B65" t="str">
            <v xml:space="preserve">M.P.  17202-167966 CLD </v>
          </cell>
        </row>
      </sheetData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55597-6952-4A6B-95EA-3796EA94B8F5}">
  <dimension ref="A1:Z1001"/>
  <sheetViews>
    <sheetView topLeftCell="A28" workbookViewId="0">
      <selection activeCell="A35" sqref="A35:D35"/>
    </sheetView>
  </sheetViews>
  <sheetFormatPr baseColWidth="10" defaultColWidth="12.6640625" defaultRowHeight="15" customHeight="1" x14ac:dyDescent="0.3"/>
  <cols>
    <col min="1" max="1" width="1.33203125" customWidth="1"/>
    <col min="2" max="2" width="47" customWidth="1"/>
    <col min="3" max="3" width="5.88671875" customWidth="1"/>
    <col min="4" max="4" width="15.109375" customWidth="1"/>
    <col min="5" max="5" width="16.109375" customWidth="1"/>
    <col min="6" max="6" width="7.109375" customWidth="1"/>
    <col min="7" max="7" width="19.33203125" customWidth="1"/>
    <col min="8" max="8" width="19.88671875" hidden="1" customWidth="1"/>
    <col min="9" max="9" width="19" hidden="1" customWidth="1"/>
    <col min="10" max="10" width="19.33203125" hidden="1" customWidth="1"/>
    <col min="11" max="11" width="15.33203125" hidden="1" customWidth="1"/>
    <col min="12" max="12" width="14.88671875" hidden="1" customWidth="1"/>
    <col min="13" max="13" width="4.33203125" customWidth="1"/>
    <col min="14" max="14" width="11.33203125" customWidth="1"/>
    <col min="15" max="15" width="12" customWidth="1"/>
    <col min="16" max="16" width="11.33203125" customWidth="1"/>
    <col min="17" max="17" width="14.33203125" customWidth="1"/>
    <col min="18" max="26" width="10" customWidth="1"/>
  </cols>
  <sheetData>
    <row r="1" spans="1:26" ht="15.75" customHeight="1" thickBot="1" x14ac:dyDescent="0.35">
      <c r="A1" s="221" t="s">
        <v>0</v>
      </c>
      <c r="B1" s="222"/>
      <c r="C1" s="222"/>
      <c r="D1" s="222"/>
      <c r="E1" s="223"/>
      <c r="F1" s="224"/>
      <c r="G1" s="225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3">
      <c r="A2" s="232" t="s">
        <v>1</v>
      </c>
      <c r="B2" s="224"/>
      <c r="C2" s="224"/>
      <c r="D2" s="224"/>
      <c r="E2" s="226"/>
      <c r="F2" s="227"/>
      <c r="G2" s="228"/>
      <c r="H2" s="3"/>
      <c r="I2" s="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">
      <c r="A3" s="226"/>
      <c r="B3" s="227"/>
      <c r="C3" s="227"/>
      <c r="D3" s="233"/>
      <c r="E3" s="226"/>
      <c r="F3" s="227"/>
      <c r="G3" s="228"/>
      <c r="H3" s="5"/>
      <c r="I3" s="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">
      <c r="A4" s="226"/>
      <c r="B4" s="227"/>
      <c r="C4" s="227"/>
      <c r="D4" s="233"/>
      <c r="E4" s="226"/>
      <c r="F4" s="227"/>
      <c r="G4" s="228"/>
      <c r="H4" s="7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 thickBot="1" x14ac:dyDescent="0.35">
      <c r="A5" s="229"/>
      <c r="B5" s="230"/>
      <c r="C5" s="230"/>
      <c r="D5" s="230"/>
      <c r="E5" s="229"/>
      <c r="F5" s="230"/>
      <c r="G5" s="231"/>
      <c r="H5" s="8"/>
      <c r="I5" s="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thickBot="1" x14ac:dyDescent="0.35">
      <c r="A6" s="234" t="s">
        <v>2</v>
      </c>
      <c r="B6" s="235"/>
      <c r="C6" s="235"/>
      <c r="D6" s="235"/>
      <c r="E6" s="235"/>
      <c r="F6" s="235"/>
      <c r="G6" s="236"/>
      <c r="H6" s="1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7.75" customHeight="1" thickTop="1" x14ac:dyDescent="0.3">
      <c r="A7" s="198" t="s">
        <v>3</v>
      </c>
      <c r="B7" s="199"/>
      <c r="C7" s="200"/>
      <c r="D7" s="10" t="s">
        <v>4</v>
      </c>
      <c r="E7" s="10" t="s">
        <v>5</v>
      </c>
      <c r="F7" s="11" t="s">
        <v>6</v>
      </c>
      <c r="G7" s="12" t="s">
        <v>7</v>
      </c>
      <c r="H7" s="1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3">
      <c r="A8" s="13" t="s">
        <v>8</v>
      </c>
      <c r="B8" s="14" t="s">
        <v>9</v>
      </c>
      <c r="C8" s="15" t="s">
        <v>10</v>
      </c>
      <c r="D8" s="16">
        <v>4600000</v>
      </c>
      <c r="E8" s="17">
        <v>0.25</v>
      </c>
      <c r="F8" s="18">
        <v>6.5</v>
      </c>
      <c r="G8" s="19">
        <f t="shared" ref="G8:G11" si="0">ROUND(D8*E8*F8,0)</f>
        <v>7475000</v>
      </c>
      <c r="H8" s="2">
        <f t="shared" ref="H8:H9" si="1">G8/F8</f>
        <v>1150000</v>
      </c>
      <c r="I8" s="2"/>
      <c r="J8" s="2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 x14ac:dyDescent="0.3">
      <c r="A9" s="13" t="s">
        <v>8</v>
      </c>
      <c r="B9" s="21" t="s">
        <v>11</v>
      </c>
      <c r="C9" s="15" t="s">
        <v>10</v>
      </c>
      <c r="D9" s="22">
        <v>3600000</v>
      </c>
      <c r="E9" s="17">
        <v>1</v>
      </c>
      <c r="F9" s="18">
        <v>6.5</v>
      </c>
      <c r="G9" s="19">
        <f t="shared" si="0"/>
        <v>23400000</v>
      </c>
      <c r="H9" s="2">
        <f t="shared" si="1"/>
        <v>3600000</v>
      </c>
      <c r="I9" s="2"/>
      <c r="J9" s="2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 x14ac:dyDescent="0.3">
      <c r="A10" s="23"/>
      <c r="B10" s="21" t="s">
        <v>12</v>
      </c>
      <c r="C10" s="15" t="s">
        <v>10</v>
      </c>
      <c r="D10" s="22">
        <v>2800000</v>
      </c>
      <c r="E10" s="24">
        <v>1</v>
      </c>
      <c r="F10" s="18">
        <v>6.5</v>
      </c>
      <c r="G10" s="19">
        <f t="shared" si="0"/>
        <v>18200000</v>
      </c>
      <c r="H10" s="2"/>
      <c r="I10" s="2"/>
      <c r="J10" s="2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23"/>
      <c r="B11" s="21" t="s">
        <v>13</v>
      </c>
      <c r="C11" s="15" t="s">
        <v>10</v>
      </c>
      <c r="D11" s="22">
        <v>2770000</v>
      </c>
      <c r="E11" s="24">
        <v>0.46</v>
      </c>
      <c r="F11" s="18">
        <v>6.5</v>
      </c>
      <c r="G11" s="19">
        <f t="shared" si="0"/>
        <v>8282300</v>
      </c>
      <c r="H11" s="2"/>
      <c r="I11" s="2"/>
      <c r="J11" s="2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 x14ac:dyDescent="0.3">
      <c r="A12" s="215" t="s">
        <v>14</v>
      </c>
      <c r="B12" s="216"/>
      <c r="C12" s="216"/>
      <c r="D12" s="207"/>
      <c r="E12" s="217" t="s">
        <v>15</v>
      </c>
      <c r="F12" s="207"/>
      <c r="G12" s="25">
        <f>SUM(G8:G11)</f>
        <v>57357300</v>
      </c>
      <c r="H12" s="26"/>
      <c r="I12" s="2"/>
      <c r="J12" s="20"/>
      <c r="K12" s="1"/>
      <c r="L12" s="1"/>
      <c r="M12" s="1"/>
      <c r="N12" s="1" t="s">
        <v>16</v>
      </c>
      <c r="O12" s="27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 x14ac:dyDescent="0.3">
      <c r="A13" s="215" t="s">
        <v>17</v>
      </c>
      <c r="B13" s="216"/>
      <c r="C13" s="216"/>
      <c r="D13" s="207"/>
      <c r="E13" s="206" t="s">
        <v>18</v>
      </c>
      <c r="F13" s="207"/>
      <c r="G13" s="28">
        <f>'FACTOR MULTIPLICDOR '!I56</f>
        <v>2.2400000000000002</v>
      </c>
      <c r="H13" s="29"/>
      <c r="I13" s="30"/>
      <c r="J13" s="2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 x14ac:dyDescent="0.3">
      <c r="A14" s="215" t="s">
        <v>19</v>
      </c>
      <c r="B14" s="216"/>
      <c r="C14" s="216"/>
      <c r="D14" s="207"/>
      <c r="E14" s="206" t="s">
        <v>20</v>
      </c>
      <c r="F14" s="207"/>
      <c r="G14" s="31">
        <f>+(G13*G12)</f>
        <v>128480352.00000001</v>
      </c>
      <c r="H14" s="2" t="e">
        <f>G14/F14</f>
        <v>#DIV/0!</v>
      </c>
      <c r="I14" s="2"/>
      <c r="J14" s="2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 x14ac:dyDescent="0.3">
      <c r="A15" s="220" t="s">
        <v>21</v>
      </c>
      <c r="B15" s="216"/>
      <c r="C15" s="216"/>
      <c r="D15" s="207"/>
      <c r="E15" s="213" t="s">
        <v>22</v>
      </c>
      <c r="F15" s="207"/>
      <c r="G15" s="31">
        <f>ROUND(G14*0.19,0)</f>
        <v>24411267</v>
      </c>
      <c r="H15" s="1"/>
      <c r="I15" s="2"/>
      <c r="J15" s="2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 thickBot="1" x14ac:dyDescent="0.35">
      <c r="A16" s="219" t="s">
        <v>23</v>
      </c>
      <c r="B16" s="192"/>
      <c r="C16" s="192"/>
      <c r="D16" s="193"/>
      <c r="E16" s="194" t="s">
        <v>24</v>
      </c>
      <c r="F16" s="193"/>
      <c r="G16" s="32">
        <f>G14+G15</f>
        <v>152891619</v>
      </c>
      <c r="H16" s="33"/>
      <c r="I16" s="2"/>
      <c r="J16" s="2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thickTop="1" thickBot="1" x14ac:dyDescent="0.35">
      <c r="A17" s="34"/>
      <c r="B17" s="35"/>
      <c r="C17" s="35"/>
      <c r="D17" s="35"/>
      <c r="E17" s="36"/>
      <c r="F17" s="36"/>
      <c r="G17" s="37"/>
      <c r="H17" s="33"/>
      <c r="I17" s="2"/>
      <c r="J17" s="20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thickTop="1" thickBot="1" x14ac:dyDescent="0.35">
      <c r="A18" s="195" t="s">
        <v>25</v>
      </c>
      <c r="B18" s="196"/>
      <c r="C18" s="196"/>
      <c r="D18" s="196"/>
      <c r="E18" s="196"/>
      <c r="F18" s="196"/>
      <c r="G18" s="197"/>
      <c r="H18" s="2" t="e">
        <f>G18/F18</f>
        <v>#DIV/0!</v>
      </c>
      <c r="I18" s="2"/>
      <c r="J18" s="20">
        <f>+F18*E18</f>
        <v>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8.5" customHeight="1" thickTop="1" x14ac:dyDescent="0.3">
      <c r="A19" s="214" t="s">
        <v>26</v>
      </c>
      <c r="B19" s="202"/>
      <c r="C19" s="10" t="s">
        <v>27</v>
      </c>
      <c r="D19" s="10" t="s">
        <v>28</v>
      </c>
      <c r="E19" s="10" t="s">
        <v>29</v>
      </c>
      <c r="F19" s="11" t="s">
        <v>6</v>
      </c>
      <c r="G19" s="38" t="s">
        <v>7</v>
      </c>
      <c r="H19" s="1"/>
      <c r="I19" s="2"/>
      <c r="J19" s="20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5.5" customHeight="1" x14ac:dyDescent="0.3">
      <c r="A20" s="39" t="s">
        <v>8</v>
      </c>
      <c r="B20" s="40" t="s">
        <v>30</v>
      </c>
      <c r="C20" s="41" t="s">
        <v>31</v>
      </c>
      <c r="D20" s="42">
        <v>750000</v>
      </c>
      <c r="E20" s="43">
        <f>ROUNDUP(SUM(E9),0)</f>
        <v>1</v>
      </c>
      <c r="F20" s="44">
        <f>+F8</f>
        <v>6.5</v>
      </c>
      <c r="G20" s="45">
        <f t="shared" ref="G20:G24" si="2">ROUND(D20*E20*F20,0)</f>
        <v>4875000</v>
      </c>
      <c r="H20" s="1"/>
      <c r="I20" s="2"/>
      <c r="J20" s="20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hidden="1" customHeight="1" x14ac:dyDescent="0.3">
      <c r="A21" s="46" t="s">
        <v>8</v>
      </c>
      <c r="B21" s="21" t="s">
        <v>32</v>
      </c>
      <c r="C21" s="47" t="s">
        <v>31</v>
      </c>
      <c r="D21" s="48">
        <v>170000</v>
      </c>
      <c r="E21" s="49">
        <v>0</v>
      </c>
      <c r="F21" s="50">
        <f t="shared" ref="F21:F24" si="3">+F20</f>
        <v>6.5</v>
      </c>
      <c r="G21" s="51">
        <f t="shared" si="2"/>
        <v>0</v>
      </c>
      <c r="H21" s="1"/>
      <c r="I21" s="2"/>
      <c r="J21" s="20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5.5" customHeight="1" x14ac:dyDescent="0.3">
      <c r="A22" s="46" t="s">
        <v>8</v>
      </c>
      <c r="B22" s="52" t="s">
        <v>33</v>
      </c>
      <c r="C22" s="47" t="s">
        <v>31</v>
      </c>
      <c r="D22" s="48">
        <v>1000000</v>
      </c>
      <c r="E22" s="49">
        <v>1</v>
      </c>
      <c r="F22" s="50">
        <f t="shared" si="3"/>
        <v>6.5</v>
      </c>
      <c r="G22" s="51">
        <f t="shared" si="2"/>
        <v>6500000</v>
      </c>
      <c r="H22" s="1"/>
      <c r="I22" s="2"/>
      <c r="J22" s="20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 x14ac:dyDescent="0.3">
      <c r="A23" s="46" t="s">
        <v>8</v>
      </c>
      <c r="B23" s="21" t="s">
        <v>34</v>
      </c>
      <c r="C23" s="47" t="s">
        <v>31</v>
      </c>
      <c r="D23" s="48">
        <v>500000</v>
      </c>
      <c r="E23" s="49">
        <v>1</v>
      </c>
      <c r="F23" s="50">
        <f t="shared" si="3"/>
        <v>6.5</v>
      </c>
      <c r="G23" s="51">
        <f t="shared" si="2"/>
        <v>3250000</v>
      </c>
      <c r="H23" s="33" t="e">
        <f>SUM(H8:H18)</f>
        <v>#DIV/0!</v>
      </c>
      <c r="I23" s="2"/>
      <c r="J23" s="20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3">
      <c r="A24" s="53" t="s">
        <v>8</v>
      </c>
      <c r="B24" s="54" t="s">
        <v>35</v>
      </c>
      <c r="C24" s="55" t="s">
        <v>31</v>
      </c>
      <c r="D24" s="56">
        <v>1200000</v>
      </c>
      <c r="E24" s="57">
        <v>1</v>
      </c>
      <c r="F24" s="58">
        <f t="shared" si="3"/>
        <v>6.5</v>
      </c>
      <c r="G24" s="59">
        <f t="shared" si="2"/>
        <v>7800000</v>
      </c>
      <c r="H24" s="33"/>
      <c r="I24" s="2"/>
      <c r="J24" s="20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 x14ac:dyDescent="0.3">
      <c r="A25" s="215" t="s">
        <v>14</v>
      </c>
      <c r="B25" s="216"/>
      <c r="C25" s="216"/>
      <c r="D25" s="207"/>
      <c r="E25" s="217" t="s">
        <v>15</v>
      </c>
      <c r="F25" s="207"/>
      <c r="G25" s="60">
        <f>SUM(G20:G24)</f>
        <v>22425000</v>
      </c>
      <c r="H25" s="1"/>
      <c r="I25" s="2"/>
      <c r="J25" s="20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3">
      <c r="A26" s="215" t="s">
        <v>36</v>
      </c>
      <c r="B26" s="216"/>
      <c r="C26" s="216"/>
      <c r="D26" s="207"/>
      <c r="E26" s="206" t="s">
        <v>18</v>
      </c>
      <c r="F26" s="207"/>
      <c r="G26" s="61">
        <v>2.2400000000000002</v>
      </c>
      <c r="H26" s="29"/>
      <c r="I26" s="2"/>
      <c r="J26" s="20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4.75" customHeight="1" x14ac:dyDescent="0.3">
      <c r="A27" s="218" t="s">
        <v>19</v>
      </c>
      <c r="B27" s="199"/>
      <c r="C27" s="199"/>
      <c r="D27" s="200"/>
      <c r="E27" s="206" t="s">
        <v>20</v>
      </c>
      <c r="F27" s="207"/>
      <c r="G27" s="62">
        <f>G25*G26</f>
        <v>50232000.000000007</v>
      </c>
      <c r="H27" s="63"/>
      <c r="I27" s="2"/>
      <c r="J27" s="20" t="e">
        <f t="shared" ref="J27:J29" si="4">+F27*E27</f>
        <v>#VALUE!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 x14ac:dyDescent="0.3">
      <c r="A28" s="210" t="s">
        <v>21</v>
      </c>
      <c r="B28" s="211"/>
      <c r="C28" s="211"/>
      <c r="D28" s="212"/>
      <c r="E28" s="213" t="s">
        <v>22</v>
      </c>
      <c r="F28" s="207"/>
      <c r="G28" s="64">
        <f>ROUND(G27*0.19,0)</f>
        <v>9544080</v>
      </c>
      <c r="H28" s="1"/>
      <c r="I28" s="2"/>
      <c r="J28" s="20" t="e">
        <f t="shared" si="4"/>
        <v>#VALUE!</v>
      </c>
      <c r="K28" s="65"/>
      <c r="L28" s="6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0" customHeight="1" thickBot="1" x14ac:dyDescent="0.35">
      <c r="A29" s="191" t="s">
        <v>37</v>
      </c>
      <c r="B29" s="192"/>
      <c r="C29" s="192"/>
      <c r="D29" s="193"/>
      <c r="E29" s="194" t="s">
        <v>24</v>
      </c>
      <c r="F29" s="193"/>
      <c r="G29" s="32">
        <f>G27+G28</f>
        <v>59776080.000000007</v>
      </c>
      <c r="H29" s="1"/>
      <c r="I29" s="2"/>
      <c r="J29" s="20" t="e">
        <f t="shared" si="4"/>
        <v>#VALUE!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 thickTop="1" thickBot="1" x14ac:dyDescent="0.35">
      <c r="A30" s="66"/>
      <c r="B30" s="1"/>
      <c r="C30" s="1"/>
      <c r="D30" s="1"/>
      <c r="E30" s="1"/>
      <c r="F30" s="1"/>
      <c r="G30" s="67"/>
      <c r="H30" s="1"/>
      <c r="I30" s="2"/>
      <c r="J30" s="20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 thickTop="1" thickBot="1" x14ac:dyDescent="0.35">
      <c r="A31" s="195" t="s">
        <v>38</v>
      </c>
      <c r="B31" s="196"/>
      <c r="C31" s="196"/>
      <c r="D31" s="196"/>
      <c r="E31" s="196"/>
      <c r="F31" s="196"/>
      <c r="G31" s="197"/>
      <c r="H31" s="1"/>
      <c r="I31" s="2"/>
      <c r="J31" s="20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2.25" customHeight="1" thickTop="1" x14ac:dyDescent="0.3">
      <c r="A32" s="214" t="s">
        <v>26</v>
      </c>
      <c r="B32" s="202"/>
      <c r="C32" s="10" t="s">
        <v>27</v>
      </c>
      <c r="D32" s="10" t="s">
        <v>28</v>
      </c>
      <c r="E32" s="10" t="s">
        <v>29</v>
      </c>
      <c r="F32" s="11" t="s">
        <v>6</v>
      </c>
      <c r="G32" s="38" t="s">
        <v>7</v>
      </c>
      <c r="H32" s="1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">
      <c r="A33" s="46" t="s">
        <v>8</v>
      </c>
      <c r="B33" s="21" t="s">
        <v>39</v>
      </c>
      <c r="C33" s="68" t="s">
        <v>31</v>
      </c>
      <c r="D33" s="69">
        <v>1018023</v>
      </c>
      <c r="E33" s="17">
        <v>1</v>
      </c>
      <c r="F33" s="44">
        <v>5</v>
      </c>
      <c r="G33" s="19">
        <f>ROUND(D33*E33*F33,0)</f>
        <v>5090115</v>
      </c>
      <c r="H33" s="70"/>
      <c r="I33" s="71"/>
      <c r="J33" s="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x14ac:dyDescent="0.3">
      <c r="A34" s="215" t="s">
        <v>14</v>
      </c>
      <c r="B34" s="216"/>
      <c r="C34" s="216"/>
      <c r="D34" s="207"/>
      <c r="E34" s="217" t="s">
        <v>15</v>
      </c>
      <c r="F34" s="207"/>
      <c r="G34" s="60">
        <f>SUM(G33)</f>
        <v>5090115</v>
      </c>
      <c r="H34" s="1"/>
      <c r="I34" s="2"/>
      <c r="J34" s="72"/>
      <c r="K34" s="1"/>
      <c r="L34" s="1"/>
      <c r="M34" s="1"/>
      <c r="N34" s="1"/>
      <c r="O34" s="63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 x14ac:dyDescent="0.3">
      <c r="A35" s="204" t="s">
        <v>36</v>
      </c>
      <c r="B35" s="205"/>
      <c r="C35" s="205"/>
      <c r="D35" s="184"/>
      <c r="E35" s="206" t="s">
        <v>18</v>
      </c>
      <c r="F35" s="207"/>
      <c r="G35" s="61">
        <v>2.2400000000000002</v>
      </c>
      <c r="H35" s="1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3">
      <c r="A36" s="208" t="s">
        <v>19</v>
      </c>
      <c r="B36" s="209"/>
      <c r="C36" s="209"/>
      <c r="D36" s="179"/>
      <c r="E36" s="206" t="s">
        <v>20</v>
      </c>
      <c r="F36" s="207"/>
      <c r="G36" s="62">
        <f>G34*G35</f>
        <v>11401857.600000001</v>
      </c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3">
      <c r="A37" s="210" t="s">
        <v>21</v>
      </c>
      <c r="B37" s="211"/>
      <c r="C37" s="211"/>
      <c r="D37" s="212"/>
      <c r="E37" s="213" t="s">
        <v>22</v>
      </c>
      <c r="F37" s="207"/>
      <c r="G37" s="64">
        <f>ROUND(G36*0.19,0)</f>
        <v>2166353</v>
      </c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 thickBot="1" x14ac:dyDescent="0.35">
      <c r="A38" s="191" t="s">
        <v>40</v>
      </c>
      <c r="B38" s="192"/>
      <c r="C38" s="192"/>
      <c r="D38" s="193"/>
      <c r="E38" s="194" t="s">
        <v>41</v>
      </c>
      <c r="F38" s="193"/>
      <c r="G38" s="32">
        <f>ROUND(G36+G37,-1)</f>
        <v>13568210</v>
      </c>
      <c r="H38" s="73"/>
      <c r="I38" s="7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thickTop="1" thickBot="1" x14ac:dyDescent="0.35">
      <c r="A39" s="66"/>
      <c r="B39" s="75"/>
      <c r="C39" s="75"/>
      <c r="D39" s="76"/>
      <c r="E39" s="76"/>
      <c r="F39" s="76"/>
      <c r="G39" s="77"/>
      <c r="H39" s="73"/>
      <c r="I39" s="2"/>
      <c r="J39" s="1"/>
      <c r="K39" s="1"/>
      <c r="L39" s="1"/>
      <c r="M39" s="1"/>
      <c r="N39" s="1"/>
      <c r="O39" s="1"/>
      <c r="P39" s="1"/>
      <c r="Q39" s="63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thickTop="1" thickBot="1" x14ac:dyDescent="0.35">
      <c r="A40" s="195" t="s">
        <v>42</v>
      </c>
      <c r="B40" s="196"/>
      <c r="C40" s="196"/>
      <c r="D40" s="196"/>
      <c r="E40" s="196"/>
      <c r="F40" s="196"/>
      <c r="G40" s="197"/>
      <c r="H40" s="78"/>
      <c r="I40" s="7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thickTop="1" x14ac:dyDescent="0.3">
      <c r="A41" s="198" t="s">
        <v>43</v>
      </c>
      <c r="B41" s="199"/>
      <c r="C41" s="200"/>
      <c r="D41" s="201"/>
      <c r="E41" s="202"/>
      <c r="F41" s="201" t="s">
        <v>44</v>
      </c>
      <c r="G41" s="203"/>
      <c r="H41" s="80"/>
      <c r="I41" s="81"/>
      <c r="J41" s="82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</row>
    <row r="42" spans="1:26" ht="13.5" customHeight="1" x14ac:dyDescent="0.3">
      <c r="A42" s="39"/>
      <c r="B42" s="183" t="s">
        <v>2</v>
      </c>
      <c r="C42" s="184"/>
      <c r="D42" s="185"/>
      <c r="E42" s="184"/>
      <c r="F42" s="185">
        <f>G16</f>
        <v>152891619</v>
      </c>
      <c r="G42" s="186"/>
      <c r="H42" s="80"/>
      <c r="I42" s="81"/>
      <c r="J42" s="82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</row>
    <row r="43" spans="1:26" ht="13.5" customHeight="1" x14ac:dyDescent="0.3">
      <c r="A43" s="46"/>
      <c r="B43" s="187" t="s">
        <v>45</v>
      </c>
      <c r="C43" s="188"/>
      <c r="D43" s="189"/>
      <c r="E43" s="188"/>
      <c r="F43" s="189">
        <f>G29</f>
        <v>59776080.000000007</v>
      </c>
      <c r="G43" s="19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">
      <c r="A44" s="53"/>
      <c r="B44" s="178" t="str">
        <f>+A31</f>
        <v>PROVISION OTROS GASTOS REEMBOLSABLES</v>
      </c>
      <c r="C44" s="179"/>
      <c r="D44" s="180"/>
      <c r="E44" s="179"/>
      <c r="F44" s="180">
        <f>G38</f>
        <v>13568210</v>
      </c>
      <c r="G44" s="18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hidden="1" customHeight="1" x14ac:dyDescent="0.3">
      <c r="A45" s="53"/>
      <c r="B45" s="178"/>
      <c r="C45" s="179"/>
      <c r="D45" s="180"/>
      <c r="E45" s="179"/>
      <c r="F45" s="182">
        <f>61710</f>
        <v>61710</v>
      </c>
      <c r="G45" s="181"/>
      <c r="H45" s="1"/>
      <c r="I45" s="1"/>
      <c r="J45" s="1"/>
      <c r="K45" s="1"/>
      <c r="L45" s="1"/>
      <c r="M45" s="1"/>
      <c r="N45" s="84"/>
      <c r="O45" s="85"/>
      <c r="P45" s="86"/>
      <c r="Q45" s="87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thickBot="1" x14ac:dyDescent="0.35">
      <c r="A46" s="173" t="s">
        <v>46</v>
      </c>
      <c r="B46" s="174"/>
      <c r="C46" s="175"/>
      <c r="D46" s="176"/>
      <c r="E46" s="175"/>
      <c r="F46" s="176">
        <f>F42+F43+F44</f>
        <v>226235909</v>
      </c>
      <c r="G46" s="177"/>
      <c r="H46" s="1"/>
      <c r="I46" s="1"/>
      <c r="J46" s="1"/>
      <c r="K46" s="1"/>
      <c r="L46" s="1"/>
      <c r="M46" s="1"/>
      <c r="N46" s="84"/>
      <c r="O46" s="88"/>
      <c r="P46" s="85"/>
      <c r="Q46" s="87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">
      <c r="A47" s="89"/>
      <c r="B47" s="90"/>
      <c r="C47" s="91"/>
      <c r="D47" s="91"/>
      <c r="E47" s="91"/>
      <c r="F47" s="91"/>
      <c r="G47" s="92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">
      <c r="A48" s="66"/>
      <c r="B48" s="93"/>
      <c r="C48" s="83"/>
      <c r="D48" s="83"/>
      <c r="E48" s="83"/>
      <c r="F48" s="83"/>
      <c r="G48" s="94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3">
      <c r="A49" s="66"/>
      <c r="B49" s="95" t="s">
        <v>47</v>
      </c>
      <c r="C49" s="96"/>
      <c r="D49" s="97" t="s">
        <v>48</v>
      </c>
      <c r="E49" s="98"/>
      <c r="F49" s="99"/>
      <c r="G49" s="100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 x14ac:dyDescent="0.3">
      <c r="A50" s="66"/>
      <c r="B50" s="96"/>
      <c r="D50" s="101"/>
      <c r="E50" s="98"/>
      <c r="F50" s="99"/>
      <c r="G50" s="100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 x14ac:dyDescent="0.3">
      <c r="A51" s="66"/>
      <c r="B51" s="96"/>
      <c r="D51" s="98"/>
      <c r="E51" s="98"/>
      <c r="F51" s="99"/>
      <c r="G51" s="100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 x14ac:dyDescent="0.3">
      <c r="A52" s="66"/>
      <c r="B52" s="96"/>
      <c r="D52" s="102"/>
      <c r="E52" s="102"/>
      <c r="F52" s="99"/>
      <c r="G52" s="100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 x14ac:dyDescent="0.3">
      <c r="A53" s="66"/>
      <c r="B53" s="96"/>
      <c r="D53" s="102"/>
      <c r="E53" s="102"/>
      <c r="F53" s="99"/>
      <c r="G53" s="100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thickBot="1" x14ac:dyDescent="0.35">
      <c r="A54" s="103"/>
      <c r="B54" s="96"/>
      <c r="C54" s="96"/>
      <c r="D54" s="104"/>
      <c r="E54" s="102"/>
      <c r="F54" s="99"/>
      <c r="G54" s="105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 x14ac:dyDescent="0.3">
      <c r="A55" s="1"/>
      <c r="B55" s="106" t="str">
        <f>+[1]PRESUPUESTO!A78</f>
        <v>JOSE NICOLAS RUIZ NOREÑA</v>
      </c>
      <c r="C55" s="107"/>
      <c r="D55" s="102"/>
      <c r="E55" s="108" t="s">
        <v>49</v>
      </c>
      <c r="F55" s="99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 x14ac:dyDescent="0.3">
      <c r="A56" s="1"/>
      <c r="B56" s="109" t="s">
        <v>50</v>
      </c>
      <c r="C56" s="107"/>
      <c r="D56" s="102"/>
      <c r="E56" s="110" t="s">
        <v>51</v>
      </c>
      <c r="F56" s="99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 customHeight="1" x14ac:dyDescent="0.3">
      <c r="A57" s="1"/>
      <c r="B57" s="109" t="str">
        <f>+[1]PRESUPUESTO!A84</f>
        <v xml:space="preserve">M.P.  17202-167966 CLD </v>
      </c>
      <c r="C57" s="107"/>
      <c r="D57" s="102"/>
      <c r="E57" s="110" t="s">
        <v>52</v>
      </c>
      <c r="F57" s="99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customHeight="1" x14ac:dyDescent="0.3">
      <c r="A58" s="1"/>
      <c r="B58" s="111" t="s">
        <v>53</v>
      </c>
      <c r="C58" s="111"/>
      <c r="D58" s="112"/>
      <c r="E58" s="110" t="s">
        <v>54</v>
      </c>
      <c r="F58" s="99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">
      <c r="A59" s="1"/>
      <c r="B59" s="1"/>
      <c r="C59" s="1"/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">
      <c r="A60" s="1"/>
      <c r="B60" s="1"/>
      <c r="C60" s="1"/>
      <c r="D60" s="1"/>
      <c r="E60" s="1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">
      <c r="A61" s="1"/>
      <c r="B61" s="1"/>
      <c r="C61" s="1"/>
      <c r="D61" s="1"/>
      <c r="E61" s="1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">
      <c r="A62" s="1"/>
      <c r="B62" s="1"/>
      <c r="C62" s="1"/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">
      <c r="A63" s="1"/>
      <c r="B63" s="1"/>
      <c r="C63" s="1"/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">
      <c r="A64" s="1"/>
      <c r="B64" s="1"/>
      <c r="C64" s="1"/>
      <c r="D64" s="1"/>
      <c r="E64" s="1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">
      <c r="A65" s="1"/>
      <c r="B65" s="1"/>
      <c r="C65" s="1"/>
      <c r="D65" s="1"/>
      <c r="E65" s="1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">
      <c r="A66" s="1"/>
      <c r="B66" s="1"/>
      <c r="C66" s="1"/>
      <c r="D66" s="1"/>
      <c r="E66" s="1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">
      <c r="A67" s="1"/>
      <c r="B67" s="1"/>
      <c r="C67" s="1"/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">
      <c r="A68" s="1"/>
      <c r="B68" s="1"/>
      <c r="C68" s="1"/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">
      <c r="A69" s="1"/>
      <c r="B69" s="1"/>
      <c r="C69" s="1"/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">
      <c r="A70" s="1"/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">
      <c r="A71" s="1"/>
      <c r="B71" s="1"/>
      <c r="C71" s="1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">
      <c r="A72" s="1"/>
      <c r="B72" s="1"/>
      <c r="C72" s="1"/>
      <c r="D72" s="1"/>
      <c r="E72" s="1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">
      <c r="A73" s="1"/>
      <c r="B73" s="1"/>
      <c r="C73" s="1"/>
      <c r="D73" s="1"/>
      <c r="E73" s="1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">
      <c r="A74" s="1"/>
      <c r="B74" s="1"/>
      <c r="C74" s="1"/>
      <c r="D74" s="1"/>
      <c r="E74" s="1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">
      <c r="A75" s="1"/>
      <c r="B75" s="1"/>
      <c r="C75" s="1"/>
      <c r="D75" s="1"/>
      <c r="E75" s="1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">
      <c r="A76" s="1"/>
      <c r="B76" s="1"/>
      <c r="C76" s="1"/>
      <c r="D76" s="1"/>
      <c r="E76" s="1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">
      <c r="A77" s="1"/>
      <c r="B77" s="1"/>
      <c r="C77" s="1"/>
      <c r="D77" s="1"/>
      <c r="E77" s="1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">
      <c r="A78" s="1"/>
      <c r="B78" s="1"/>
      <c r="C78" s="1"/>
      <c r="D78" s="1"/>
      <c r="E78" s="1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">
      <c r="A79" s="1"/>
      <c r="B79" s="1"/>
      <c r="C79" s="1"/>
      <c r="D79" s="1"/>
      <c r="E79" s="1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">
      <c r="A80" s="1"/>
      <c r="B80" s="1"/>
      <c r="C80" s="1"/>
      <c r="D80" s="1"/>
      <c r="E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">
      <c r="A81" s="1"/>
      <c r="B81" s="1"/>
      <c r="C81" s="1"/>
      <c r="D81" s="1"/>
      <c r="E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">
      <c r="A82" s="1"/>
      <c r="B82" s="1"/>
      <c r="C82" s="1"/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">
      <c r="A83" s="1"/>
      <c r="B83" s="1"/>
      <c r="C83" s="1"/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">
      <c r="A84" s="1"/>
      <c r="B84" s="1"/>
      <c r="C84" s="1"/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">
      <c r="A85" s="1"/>
      <c r="B85" s="1"/>
      <c r="C85" s="1"/>
      <c r="D85" s="1"/>
      <c r="E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">
      <c r="A86" s="1"/>
      <c r="B86" s="1"/>
      <c r="C86" s="1"/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">
      <c r="A87" s="1"/>
      <c r="B87" s="1"/>
      <c r="C87" s="1"/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">
      <c r="A88" s="1"/>
      <c r="B88" s="1"/>
      <c r="C88" s="1"/>
      <c r="D88" s="1"/>
      <c r="E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">
      <c r="A89" s="1"/>
      <c r="B89" s="1"/>
      <c r="C89" s="1"/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">
      <c r="A90" s="1"/>
      <c r="B90" s="1"/>
      <c r="C90" s="1"/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">
      <c r="A91" s="1"/>
      <c r="B91" s="1"/>
      <c r="C91" s="1"/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">
      <c r="A92" s="1"/>
      <c r="B92" s="1"/>
      <c r="C92" s="1"/>
      <c r="D92" s="1"/>
      <c r="E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">
      <c r="A93" s="1"/>
      <c r="B93" s="1"/>
      <c r="C93" s="1"/>
      <c r="D93" s="1"/>
      <c r="E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">
      <c r="A94" s="1"/>
      <c r="B94" s="1"/>
      <c r="C94" s="1"/>
      <c r="D94" s="1"/>
      <c r="E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">
      <c r="A95" s="1"/>
      <c r="B95" s="1"/>
      <c r="C95" s="1"/>
      <c r="D95" s="1"/>
      <c r="E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">
      <c r="A96" s="1"/>
      <c r="B96" s="1"/>
      <c r="C96" s="1"/>
      <c r="D96" s="1"/>
      <c r="E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">
      <c r="A97" s="1"/>
      <c r="B97" s="1"/>
      <c r="C97" s="1"/>
      <c r="D97" s="1"/>
      <c r="E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">
      <c r="A98" s="1"/>
      <c r="B98" s="1"/>
      <c r="C98" s="1"/>
      <c r="D98" s="1"/>
      <c r="E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">
      <c r="A99" s="1"/>
      <c r="B99" s="1"/>
      <c r="C99" s="1"/>
      <c r="D99" s="1"/>
      <c r="E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/>
    <row r="260" spans="1:26" ht="15.75" customHeight="1" x14ac:dyDescent="0.3"/>
    <row r="261" spans="1:26" ht="15.75" customHeight="1" x14ac:dyDescent="0.3"/>
    <row r="262" spans="1:26" ht="15.75" customHeight="1" x14ac:dyDescent="0.3"/>
    <row r="263" spans="1:26" ht="15.75" customHeight="1" x14ac:dyDescent="0.3"/>
    <row r="264" spans="1:26" ht="15.75" customHeight="1" x14ac:dyDescent="0.3"/>
    <row r="265" spans="1:26" ht="15.75" customHeight="1" x14ac:dyDescent="0.3"/>
    <row r="266" spans="1:26" ht="15.75" customHeight="1" x14ac:dyDescent="0.3"/>
    <row r="267" spans="1:26" ht="15.75" customHeight="1" x14ac:dyDescent="0.3"/>
    <row r="268" spans="1:26" ht="15.75" customHeight="1" x14ac:dyDescent="0.3"/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58">
    <mergeCell ref="A12:D12"/>
    <mergeCell ref="E12:F12"/>
    <mergeCell ref="A1:D1"/>
    <mergeCell ref="E1:G5"/>
    <mergeCell ref="A2:D5"/>
    <mergeCell ref="A6:G6"/>
    <mergeCell ref="A7:C7"/>
    <mergeCell ref="A13:D13"/>
    <mergeCell ref="E13:F13"/>
    <mergeCell ref="A14:D14"/>
    <mergeCell ref="E14:F14"/>
    <mergeCell ref="A15:D15"/>
    <mergeCell ref="E15:F15"/>
    <mergeCell ref="A16:D16"/>
    <mergeCell ref="E16:F16"/>
    <mergeCell ref="A18:G18"/>
    <mergeCell ref="A19:B19"/>
    <mergeCell ref="A25:D25"/>
    <mergeCell ref="E25:F25"/>
    <mergeCell ref="A26:D26"/>
    <mergeCell ref="E26:F26"/>
    <mergeCell ref="A27:D27"/>
    <mergeCell ref="E27:F27"/>
    <mergeCell ref="A28:D28"/>
    <mergeCell ref="E28:F28"/>
    <mergeCell ref="A29:D29"/>
    <mergeCell ref="E29:F29"/>
    <mergeCell ref="A31:G31"/>
    <mergeCell ref="A32:B32"/>
    <mergeCell ref="A34:D34"/>
    <mergeCell ref="E34:F34"/>
    <mergeCell ref="A35:D35"/>
    <mergeCell ref="E35:F35"/>
    <mergeCell ref="A36:D36"/>
    <mergeCell ref="E36:F36"/>
    <mergeCell ref="A37:D37"/>
    <mergeCell ref="E37:F37"/>
    <mergeCell ref="A38:D38"/>
    <mergeCell ref="E38:F38"/>
    <mergeCell ref="A40:G40"/>
    <mergeCell ref="A41:C41"/>
    <mergeCell ref="D41:E41"/>
    <mergeCell ref="F41:G41"/>
    <mergeCell ref="B42:C42"/>
    <mergeCell ref="D42:E42"/>
    <mergeCell ref="F42:G42"/>
    <mergeCell ref="B43:C43"/>
    <mergeCell ref="D43:E43"/>
    <mergeCell ref="F43:G43"/>
    <mergeCell ref="A46:C46"/>
    <mergeCell ref="D46:E46"/>
    <mergeCell ref="F46:G46"/>
    <mergeCell ref="B44:C44"/>
    <mergeCell ref="D44:E44"/>
    <mergeCell ref="F44:G44"/>
    <mergeCell ref="B45:C45"/>
    <mergeCell ref="D45:E45"/>
    <mergeCell ref="F45:G45"/>
  </mergeCells>
  <conditionalFormatting sqref="D13">
    <cfRule type="expression" dxfId="1" priority="1">
      <formula>$C13=0</formula>
    </cfRule>
  </conditionalFormatting>
  <conditionalFormatting sqref="D15">
    <cfRule type="expression" dxfId="0" priority="2">
      <formula>$C15=0</formula>
    </cfRule>
  </conditionalFormatting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B1BAC-0A7D-4256-80C7-71E33BEF1B6E}">
  <dimension ref="A1:Z1000"/>
  <sheetViews>
    <sheetView tabSelected="1" topLeftCell="A27" workbookViewId="0">
      <selection activeCell="O52" sqref="O52"/>
    </sheetView>
  </sheetViews>
  <sheetFormatPr baseColWidth="10" defaultColWidth="12.6640625" defaultRowHeight="15" customHeight="1" x14ac:dyDescent="0.3"/>
  <cols>
    <col min="1" max="7" width="9" customWidth="1"/>
    <col min="8" max="8" width="13.109375" customWidth="1"/>
    <col min="9" max="9" width="15.33203125" customWidth="1"/>
    <col min="10" max="11" width="9" hidden="1" customWidth="1"/>
    <col min="12" max="12" width="6.109375" hidden="1" customWidth="1"/>
    <col min="13" max="26" width="9" customWidth="1"/>
  </cols>
  <sheetData>
    <row r="1" spans="1:26" ht="96" customHeight="1" x14ac:dyDescent="0.3">
      <c r="A1" s="232" t="str">
        <f>+INTERVENTORIA!A2</f>
        <v>“INTERVENTORÍA TÉCNICA, ADMINISTRATIVA Y FINANCIERA AL CONTRATO DE OBRA OPTIMIZACION ACUEDUCTO Y  ALCANTARILLADO DE ISAZA MUNICIPIO DE VICTORIA - CALDAS</v>
      </c>
      <c r="B1" s="224"/>
      <c r="C1" s="224"/>
      <c r="D1" s="224"/>
      <c r="E1" s="224"/>
      <c r="F1" s="224"/>
      <c r="G1" s="113"/>
      <c r="H1" s="3"/>
      <c r="I1" s="4"/>
      <c r="J1" s="114"/>
      <c r="K1" s="115"/>
      <c r="L1" s="11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25" customHeight="1" x14ac:dyDescent="0.3">
      <c r="A2" s="247" t="s">
        <v>55</v>
      </c>
      <c r="B2" s="233"/>
      <c r="C2" s="233"/>
      <c r="D2" s="233"/>
      <c r="E2" s="233"/>
      <c r="F2" s="233"/>
      <c r="G2" s="117"/>
      <c r="H2" s="118"/>
      <c r="I2" s="6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</row>
    <row r="3" spans="1:26" ht="13.5" customHeight="1" x14ac:dyDescent="0.3">
      <c r="A3" s="120"/>
      <c r="B3" s="8"/>
      <c r="C3" s="8"/>
      <c r="D3" s="121"/>
      <c r="E3" s="122"/>
      <c r="F3" s="122"/>
      <c r="G3" s="123"/>
      <c r="H3" s="8"/>
      <c r="I3" s="9"/>
      <c r="J3" s="114"/>
      <c r="K3" s="115"/>
      <c r="L3" s="116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thickBot="1" x14ac:dyDescent="0.35">
      <c r="A4" s="124"/>
      <c r="B4" s="125"/>
      <c r="C4" s="125"/>
      <c r="D4" s="126"/>
      <c r="E4" s="127"/>
      <c r="F4" s="127"/>
      <c r="G4" s="128"/>
      <c r="H4" s="125"/>
      <c r="I4" s="129"/>
      <c r="J4" s="114"/>
      <c r="K4" s="115"/>
      <c r="L4" s="116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9.25" customHeight="1" thickBot="1" x14ac:dyDescent="0.35">
      <c r="A5" s="248" t="s">
        <v>56</v>
      </c>
      <c r="B5" s="222"/>
      <c r="C5" s="222"/>
      <c r="D5" s="222"/>
      <c r="E5" s="222"/>
      <c r="F5" s="222"/>
      <c r="G5" s="222"/>
      <c r="H5" s="222"/>
      <c r="I5" s="24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</row>
    <row r="6" spans="1:26" ht="12.75" customHeight="1" thickBot="1" x14ac:dyDescent="0.35">
      <c r="A6" s="250"/>
      <c r="B6" s="224"/>
      <c r="C6" s="224"/>
      <c r="D6" s="224"/>
      <c r="E6" s="224"/>
      <c r="F6" s="224"/>
      <c r="G6" s="224"/>
      <c r="H6" s="224"/>
      <c r="I6" s="225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</row>
    <row r="7" spans="1:26" ht="18" customHeight="1" x14ac:dyDescent="0.3">
      <c r="A7" s="130" t="s">
        <v>57</v>
      </c>
      <c r="B7" s="251" t="s">
        <v>58</v>
      </c>
      <c r="C7" s="224"/>
      <c r="D7" s="224"/>
      <c r="E7" s="224"/>
      <c r="F7" s="224"/>
      <c r="G7" s="224"/>
      <c r="H7" s="224"/>
      <c r="I7" s="225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</row>
    <row r="8" spans="1:26" ht="12.75" customHeight="1" x14ac:dyDescent="0.3">
      <c r="A8" s="131" t="s">
        <v>59</v>
      </c>
      <c r="B8" s="238" t="s">
        <v>60</v>
      </c>
      <c r="C8" s="216"/>
      <c r="D8" s="216"/>
      <c r="E8" s="216"/>
      <c r="F8" s="216"/>
      <c r="G8" s="216"/>
      <c r="H8" s="207"/>
      <c r="I8" s="132">
        <v>1</v>
      </c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</row>
    <row r="9" spans="1:26" ht="12.75" customHeight="1" x14ac:dyDescent="0.3">
      <c r="A9" s="131" t="s">
        <v>61</v>
      </c>
      <c r="B9" s="133" t="s">
        <v>62</v>
      </c>
      <c r="C9" s="134"/>
      <c r="D9" s="134"/>
      <c r="E9" s="134"/>
      <c r="F9" s="134"/>
      <c r="G9" s="134"/>
      <c r="H9" s="135"/>
      <c r="I9" s="132">
        <v>0.1172</v>
      </c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</row>
    <row r="10" spans="1:26" ht="12.75" customHeight="1" x14ac:dyDescent="0.3">
      <c r="A10" s="131" t="s">
        <v>63</v>
      </c>
      <c r="B10" s="238" t="s">
        <v>64</v>
      </c>
      <c r="C10" s="216"/>
      <c r="D10" s="216"/>
      <c r="E10" s="136"/>
      <c r="F10" s="137"/>
      <c r="G10" s="138"/>
      <c r="H10" s="139"/>
      <c r="I10" s="132">
        <v>8.2199999999999995E-2</v>
      </c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</row>
    <row r="11" spans="1:26" ht="12.75" customHeight="1" x14ac:dyDescent="0.3">
      <c r="A11" s="131" t="s">
        <v>65</v>
      </c>
      <c r="B11" s="238" t="s">
        <v>66</v>
      </c>
      <c r="C11" s="216"/>
      <c r="D11" s="216"/>
      <c r="E11" s="136"/>
      <c r="F11" s="137"/>
      <c r="G11" s="138"/>
      <c r="H11" s="139"/>
      <c r="I11" s="132">
        <v>8.2199999999999995E-2</v>
      </c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</row>
    <row r="12" spans="1:26" ht="12.75" customHeight="1" x14ac:dyDescent="0.3">
      <c r="A12" s="131" t="s">
        <v>67</v>
      </c>
      <c r="B12" s="238" t="s">
        <v>68</v>
      </c>
      <c r="C12" s="216"/>
      <c r="D12" s="216"/>
      <c r="E12" s="136"/>
      <c r="F12" s="137"/>
      <c r="G12" s="138"/>
      <c r="H12" s="139"/>
      <c r="I12" s="132">
        <v>9.9000000000000008E-3</v>
      </c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</row>
    <row r="13" spans="1:26" ht="12.75" customHeight="1" x14ac:dyDescent="0.3">
      <c r="A13" s="131" t="s">
        <v>69</v>
      </c>
      <c r="B13" s="238" t="s">
        <v>70</v>
      </c>
      <c r="C13" s="216"/>
      <c r="D13" s="216"/>
      <c r="E13" s="216"/>
      <c r="F13" s="216"/>
      <c r="G13" s="216"/>
      <c r="H13" s="207"/>
      <c r="I13" s="132">
        <v>4.1099999999999998E-2</v>
      </c>
      <c r="J13" s="99"/>
      <c r="K13" s="99"/>
      <c r="L13" s="99"/>
      <c r="M13" s="99"/>
      <c r="N13" s="99"/>
      <c r="O13" s="99"/>
      <c r="P13" s="99"/>
      <c r="Q13" s="99"/>
      <c r="R13" s="99"/>
      <c r="S13" s="140"/>
      <c r="T13" s="140"/>
      <c r="U13" s="140"/>
      <c r="V13" s="99"/>
      <c r="W13" s="99"/>
      <c r="X13" s="99"/>
      <c r="Y13" s="99"/>
      <c r="Z13" s="99"/>
    </row>
    <row r="14" spans="1:26" ht="12.75" customHeight="1" x14ac:dyDescent="0.3">
      <c r="A14" s="131" t="s">
        <v>71</v>
      </c>
      <c r="B14" s="238" t="s">
        <v>72</v>
      </c>
      <c r="C14" s="216"/>
      <c r="D14" s="216"/>
      <c r="E14" s="216"/>
      <c r="F14" s="216"/>
      <c r="G14" s="216"/>
      <c r="H14" s="207"/>
      <c r="I14" s="132">
        <v>8.5000000000000006E-2</v>
      </c>
      <c r="J14" s="99"/>
      <c r="K14" s="99"/>
      <c r="L14" s="99"/>
      <c r="M14" s="99"/>
      <c r="N14" s="99"/>
      <c r="O14" s="99"/>
      <c r="P14" s="99"/>
      <c r="Q14" s="99"/>
      <c r="R14" s="99"/>
      <c r="S14" s="140"/>
      <c r="T14" s="140"/>
      <c r="U14" s="140"/>
      <c r="V14" s="99"/>
      <c r="W14" s="99"/>
      <c r="X14" s="99"/>
      <c r="Y14" s="99"/>
      <c r="Z14" s="99"/>
    </row>
    <row r="15" spans="1:26" ht="12.75" customHeight="1" x14ac:dyDescent="0.3">
      <c r="A15" s="131" t="s">
        <v>73</v>
      </c>
      <c r="B15" s="238" t="s">
        <v>74</v>
      </c>
      <c r="C15" s="216"/>
      <c r="D15" s="216"/>
      <c r="E15" s="216"/>
      <c r="F15" s="216"/>
      <c r="G15" s="216"/>
      <c r="H15" s="207"/>
      <c r="I15" s="132">
        <v>0.12</v>
      </c>
      <c r="J15" s="99"/>
      <c r="K15" s="99"/>
      <c r="L15" s="99"/>
      <c r="M15" s="99"/>
      <c r="N15" s="99"/>
      <c r="O15" s="99"/>
      <c r="P15" s="99"/>
      <c r="Q15" s="99"/>
      <c r="R15" s="99"/>
      <c r="S15" s="140"/>
      <c r="T15" s="140"/>
      <c r="U15" s="140"/>
      <c r="V15" s="99"/>
      <c r="W15" s="99"/>
      <c r="X15" s="99"/>
      <c r="Y15" s="99"/>
      <c r="Z15" s="99"/>
    </row>
    <row r="16" spans="1:26" ht="12.75" customHeight="1" x14ac:dyDescent="0.3">
      <c r="A16" s="131" t="s">
        <v>75</v>
      </c>
      <c r="B16" s="238" t="s">
        <v>76</v>
      </c>
      <c r="C16" s="216"/>
      <c r="D16" s="216"/>
      <c r="E16" s="216"/>
      <c r="F16" s="216"/>
      <c r="G16" s="216"/>
      <c r="H16" s="207"/>
      <c r="I16" s="132">
        <v>1.5E-3</v>
      </c>
      <c r="J16" s="99"/>
      <c r="K16" s="99"/>
      <c r="L16" s="99"/>
      <c r="M16" s="99"/>
      <c r="N16" s="99"/>
      <c r="O16" s="99"/>
      <c r="P16" s="99"/>
      <c r="Q16" s="99"/>
      <c r="R16" s="99"/>
      <c r="S16" s="140"/>
      <c r="T16" s="140"/>
      <c r="U16" s="140"/>
      <c r="V16" s="99"/>
      <c r="W16" s="99"/>
      <c r="X16" s="99"/>
      <c r="Y16" s="99"/>
      <c r="Z16" s="99"/>
    </row>
    <row r="17" spans="1:26" ht="12.75" customHeight="1" x14ac:dyDescent="0.3">
      <c r="A17" s="131" t="s">
        <v>77</v>
      </c>
      <c r="B17" s="238" t="s">
        <v>78</v>
      </c>
      <c r="C17" s="216"/>
      <c r="D17" s="216"/>
      <c r="E17" s="216"/>
      <c r="F17" s="216"/>
      <c r="G17" s="216"/>
      <c r="H17" s="207"/>
      <c r="I17" s="132">
        <v>0.02</v>
      </c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</row>
    <row r="18" spans="1:26" ht="12.75" customHeight="1" x14ac:dyDescent="0.3">
      <c r="A18" s="131" t="s">
        <v>79</v>
      </c>
      <c r="B18" s="238" t="s">
        <v>80</v>
      </c>
      <c r="C18" s="216"/>
      <c r="D18" s="216"/>
      <c r="E18" s="216"/>
      <c r="F18" s="216"/>
      <c r="G18" s="216"/>
      <c r="H18" s="207"/>
      <c r="I18" s="132">
        <v>0.04</v>
      </c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</row>
    <row r="19" spans="1:26" ht="12.75" customHeight="1" x14ac:dyDescent="0.3">
      <c r="A19" s="131" t="s">
        <v>81</v>
      </c>
      <c r="B19" s="238" t="s">
        <v>82</v>
      </c>
      <c r="C19" s="216"/>
      <c r="D19" s="216"/>
      <c r="E19" s="216"/>
      <c r="F19" s="216"/>
      <c r="G19" s="216"/>
      <c r="H19" s="207"/>
      <c r="I19" s="132">
        <v>6.9599999999999995E-2</v>
      </c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</row>
    <row r="20" spans="1:26" ht="12.75" customHeight="1" x14ac:dyDescent="0.3">
      <c r="A20" s="131" t="s">
        <v>83</v>
      </c>
      <c r="B20" s="238" t="s">
        <v>84</v>
      </c>
      <c r="C20" s="216"/>
      <c r="D20" s="216"/>
      <c r="E20" s="216"/>
      <c r="F20" s="216"/>
      <c r="G20" s="216"/>
      <c r="H20" s="207"/>
      <c r="I20" s="132">
        <v>2.5000000000000001E-2</v>
      </c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</row>
    <row r="21" spans="1:26" ht="17.25" customHeight="1" x14ac:dyDescent="0.3">
      <c r="A21" s="131" t="s">
        <v>85</v>
      </c>
      <c r="B21" s="246" t="s">
        <v>86</v>
      </c>
      <c r="C21" s="216"/>
      <c r="D21" s="216"/>
      <c r="E21" s="216"/>
      <c r="F21" s="216"/>
      <c r="G21" s="216"/>
      <c r="H21" s="207"/>
      <c r="I21" s="132">
        <v>1.9300000000000001E-2</v>
      </c>
      <c r="J21" s="99"/>
      <c r="K21" s="99"/>
      <c r="L21" s="141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</row>
    <row r="22" spans="1:26" ht="12.75" customHeight="1" x14ac:dyDescent="0.3">
      <c r="A22" s="131" t="s">
        <v>87</v>
      </c>
      <c r="B22" s="238" t="s">
        <v>88</v>
      </c>
      <c r="C22" s="216"/>
      <c r="D22" s="216"/>
      <c r="E22" s="216"/>
      <c r="F22" s="216"/>
      <c r="G22" s="216"/>
      <c r="H22" s="207"/>
      <c r="I22" s="132">
        <v>0.04</v>
      </c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</row>
    <row r="23" spans="1:26" ht="19.5" customHeight="1" thickBot="1" x14ac:dyDescent="0.35">
      <c r="A23" s="142"/>
      <c r="B23" s="143"/>
      <c r="C23" s="144"/>
      <c r="D23" s="144"/>
      <c r="E23" s="144"/>
      <c r="F23" s="239" t="s">
        <v>89</v>
      </c>
      <c r="G23" s="174"/>
      <c r="H23" s="175"/>
      <c r="I23" s="145">
        <f>SUM(I8:I22)</f>
        <v>1.7529999999999999</v>
      </c>
      <c r="J23" s="99"/>
      <c r="K23" s="141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</row>
    <row r="24" spans="1:26" ht="12.75" customHeight="1" thickBot="1" x14ac:dyDescent="0.35">
      <c r="A24" s="146"/>
      <c r="B24" s="147"/>
      <c r="C24" s="147"/>
      <c r="D24" s="147"/>
      <c r="E24" s="147"/>
      <c r="F24" s="147"/>
      <c r="G24" s="147"/>
      <c r="H24" s="148"/>
      <c r="I24" s="14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</row>
    <row r="25" spans="1:26" ht="15.75" customHeight="1" x14ac:dyDescent="0.3">
      <c r="A25" s="130">
        <v>2</v>
      </c>
      <c r="B25" s="243" t="s">
        <v>90</v>
      </c>
      <c r="C25" s="244"/>
      <c r="D25" s="244"/>
      <c r="E25" s="244"/>
      <c r="F25" s="244"/>
      <c r="G25" s="244"/>
      <c r="H25" s="244"/>
      <c r="I25" s="245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</row>
    <row r="26" spans="1:26" ht="12.75" customHeight="1" x14ac:dyDescent="0.3">
      <c r="A26" s="131">
        <v>2.1</v>
      </c>
      <c r="B26" s="238" t="s">
        <v>91</v>
      </c>
      <c r="C26" s="216"/>
      <c r="D26" s="216"/>
      <c r="E26" s="216"/>
      <c r="F26" s="216"/>
      <c r="G26" s="216"/>
      <c r="H26" s="207"/>
      <c r="I26" s="150">
        <v>0</v>
      </c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</row>
    <row r="27" spans="1:26" ht="12.75" customHeight="1" x14ac:dyDescent="0.3">
      <c r="A27" s="131">
        <v>2.2000000000000002</v>
      </c>
      <c r="B27" s="238" t="s">
        <v>92</v>
      </c>
      <c r="C27" s="216"/>
      <c r="D27" s="216"/>
      <c r="E27" s="216"/>
      <c r="F27" s="216"/>
      <c r="G27" s="216"/>
      <c r="H27" s="207"/>
      <c r="I27" s="150">
        <v>0</v>
      </c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</row>
    <row r="28" spans="1:26" ht="12.75" customHeight="1" x14ac:dyDescent="0.3">
      <c r="A28" s="131">
        <v>2.2999999999999998</v>
      </c>
      <c r="B28" s="238" t="s">
        <v>93</v>
      </c>
      <c r="C28" s="216"/>
      <c r="D28" s="216"/>
      <c r="E28" s="216"/>
      <c r="F28" s="216"/>
      <c r="G28" s="216"/>
      <c r="H28" s="207"/>
      <c r="I28" s="150">
        <v>5.0000000000000001E-3</v>
      </c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</row>
    <row r="29" spans="1:26" ht="12.75" customHeight="1" x14ac:dyDescent="0.3">
      <c r="A29" s="131">
        <v>2.4</v>
      </c>
      <c r="B29" s="238" t="s">
        <v>94</v>
      </c>
      <c r="C29" s="216"/>
      <c r="D29" s="216"/>
      <c r="E29" s="216"/>
      <c r="F29" s="216"/>
      <c r="G29" s="216"/>
      <c r="H29" s="207"/>
      <c r="I29" s="150">
        <v>0.01</v>
      </c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</row>
    <row r="30" spans="1:26" ht="12.75" customHeight="1" x14ac:dyDescent="0.3">
      <c r="A30" s="131">
        <v>2.5</v>
      </c>
      <c r="B30" s="238" t="s">
        <v>95</v>
      </c>
      <c r="C30" s="216"/>
      <c r="D30" s="216"/>
      <c r="E30" s="216"/>
      <c r="F30" s="216"/>
      <c r="G30" s="216"/>
      <c r="H30" s="207"/>
      <c r="I30" s="150">
        <v>0.01</v>
      </c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</row>
    <row r="31" spans="1:26" ht="12.75" customHeight="1" x14ac:dyDescent="0.3">
      <c r="A31" s="131">
        <v>2.6</v>
      </c>
      <c r="B31" s="238" t="s">
        <v>96</v>
      </c>
      <c r="C31" s="216"/>
      <c r="D31" s="216"/>
      <c r="E31" s="216"/>
      <c r="F31" s="216"/>
      <c r="G31" s="216"/>
      <c r="H31" s="207"/>
      <c r="I31" s="150">
        <v>5.0000000000000001E-3</v>
      </c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</row>
    <row r="32" spans="1:26" ht="12.75" customHeight="1" x14ac:dyDescent="0.3">
      <c r="A32" s="131">
        <v>2.7</v>
      </c>
      <c r="B32" s="238" t="s">
        <v>97</v>
      </c>
      <c r="C32" s="216"/>
      <c r="D32" s="216"/>
      <c r="E32" s="216"/>
      <c r="F32" s="216"/>
      <c r="G32" s="216"/>
      <c r="H32" s="207"/>
      <c r="I32" s="150">
        <v>0.02</v>
      </c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</row>
    <row r="33" spans="1:26" ht="12.75" customHeight="1" x14ac:dyDescent="0.3">
      <c r="A33" s="131">
        <v>2.8</v>
      </c>
      <c r="B33" s="238" t="s">
        <v>98</v>
      </c>
      <c r="C33" s="216"/>
      <c r="D33" s="216"/>
      <c r="E33" s="216"/>
      <c r="F33" s="216"/>
      <c r="G33" s="216"/>
      <c r="H33" s="207"/>
      <c r="I33" s="150">
        <v>4.7999999999999996E-3</v>
      </c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</row>
    <row r="34" spans="1:26" ht="12.75" customHeight="1" x14ac:dyDescent="0.3">
      <c r="A34" s="131">
        <v>2.9</v>
      </c>
      <c r="B34" s="238" t="s">
        <v>99</v>
      </c>
      <c r="C34" s="216"/>
      <c r="D34" s="216"/>
      <c r="E34" s="216"/>
      <c r="F34" s="216"/>
      <c r="G34" s="216"/>
      <c r="H34" s="207"/>
      <c r="I34" s="150">
        <v>0.01</v>
      </c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</row>
    <row r="35" spans="1:26" ht="12.75" customHeight="1" x14ac:dyDescent="0.3">
      <c r="A35" s="151">
        <v>2.1</v>
      </c>
      <c r="B35" s="152" t="s">
        <v>100</v>
      </c>
      <c r="C35" s="153"/>
      <c r="D35" s="153"/>
      <c r="E35" s="153"/>
      <c r="F35" s="153"/>
      <c r="G35" s="153"/>
      <c r="H35" s="154"/>
      <c r="I35" s="150">
        <v>3.5000000000000003E-2</v>
      </c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</row>
    <row r="36" spans="1:26" ht="17.25" customHeight="1" thickBot="1" x14ac:dyDescent="0.35">
      <c r="A36" s="142"/>
      <c r="B36" s="143"/>
      <c r="C36" s="144"/>
      <c r="D36" s="144"/>
      <c r="E36" s="144"/>
      <c r="F36" s="239" t="s">
        <v>89</v>
      </c>
      <c r="G36" s="174"/>
      <c r="H36" s="175"/>
      <c r="I36" s="145">
        <f>SUM(I26:I35)</f>
        <v>9.98E-2</v>
      </c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</row>
    <row r="37" spans="1:26" ht="12.75" customHeight="1" thickBot="1" x14ac:dyDescent="0.35">
      <c r="A37" s="146"/>
      <c r="B37" s="147"/>
      <c r="C37" s="147"/>
      <c r="D37" s="147"/>
      <c r="E37" s="147"/>
      <c r="F37" s="147"/>
      <c r="G37" s="147"/>
      <c r="H37" s="148"/>
      <c r="I37" s="14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</row>
    <row r="38" spans="1:26" ht="18.75" customHeight="1" x14ac:dyDescent="0.3">
      <c r="A38" s="130">
        <v>3</v>
      </c>
      <c r="B38" s="243" t="s">
        <v>101</v>
      </c>
      <c r="C38" s="244"/>
      <c r="D38" s="244"/>
      <c r="E38" s="244"/>
      <c r="F38" s="244"/>
      <c r="G38" s="244"/>
      <c r="H38" s="244"/>
      <c r="I38" s="245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</row>
    <row r="39" spans="1:26" ht="12.75" customHeight="1" x14ac:dyDescent="0.3">
      <c r="A39" s="131">
        <v>3.01</v>
      </c>
      <c r="B39" s="238" t="s">
        <v>102</v>
      </c>
      <c r="C39" s="216"/>
      <c r="D39" s="216"/>
      <c r="E39" s="216"/>
      <c r="F39" s="216"/>
      <c r="G39" s="216"/>
      <c r="H39" s="207"/>
      <c r="I39" s="150">
        <v>4.0000000000000002E-4</v>
      </c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</row>
    <row r="40" spans="1:26" ht="12.75" customHeight="1" x14ac:dyDescent="0.3">
      <c r="A40" s="131">
        <v>3.02</v>
      </c>
      <c r="B40" s="238" t="s">
        <v>103</v>
      </c>
      <c r="C40" s="216"/>
      <c r="D40" s="216"/>
      <c r="E40" s="216"/>
      <c r="F40" s="216"/>
      <c r="G40" s="216"/>
      <c r="H40" s="207"/>
      <c r="I40" s="150">
        <f>0.5*1.21%</f>
        <v>6.0499999999999998E-3</v>
      </c>
      <c r="J40" s="141">
        <f>20%*10%*12</f>
        <v>0.24000000000000005</v>
      </c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</row>
    <row r="41" spans="1:26" ht="12.75" customHeight="1" x14ac:dyDescent="0.3">
      <c r="A41" s="131">
        <v>3.03</v>
      </c>
      <c r="B41" s="238" t="s">
        <v>104</v>
      </c>
      <c r="C41" s="216"/>
      <c r="D41" s="216"/>
      <c r="E41" s="216"/>
      <c r="F41" s="216"/>
      <c r="G41" s="216"/>
      <c r="H41" s="207"/>
      <c r="I41" s="150">
        <v>1.21E-2</v>
      </c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</row>
    <row r="42" spans="1:26" ht="12.75" customHeight="1" x14ac:dyDescent="0.3">
      <c r="A42" s="131">
        <v>3.04</v>
      </c>
      <c r="B42" s="238" t="s">
        <v>105</v>
      </c>
      <c r="C42" s="216"/>
      <c r="D42" s="216"/>
      <c r="E42" s="216"/>
      <c r="F42" s="216"/>
      <c r="G42" s="216"/>
      <c r="H42" s="207"/>
      <c r="I42" s="150">
        <f>2.5*1.21%</f>
        <v>3.0249999999999999E-2</v>
      </c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</row>
    <row r="43" spans="1:26" ht="12.75" customHeight="1" x14ac:dyDescent="0.3">
      <c r="A43" s="131">
        <v>3.05</v>
      </c>
      <c r="B43" s="238" t="s">
        <v>106</v>
      </c>
      <c r="C43" s="216"/>
      <c r="D43" s="216"/>
      <c r="E43" s="216"/>
      <c r="F43" s="216"/>
      <c r="G43" s="216"/>
      <c r="H43" s="207"/>
      <c r="I43" s="150">
        <v>0</v>
      </c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</row>
    <row r="44" spans="1:26" ht="12.75" customHeight="1" x14ac:dyDescent="0.3">
      <c r="A44" s="131">
        <v>3.06</v>
      </c>
      <c r="B44" s="252" t="s">
        <v>107</v>
      </c>
      <c r="C44" s="253"/>
      <c r="D44" s="253"/>
      <c r="E44" s="253"/>
      <c r="F44" s="253"/>
      <c r="G44" s="253"/>
      <c r="H44" s="254"/>
      <c r="I44" s="255">
        <v>0.02</v>
      </c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</row>
    <row r="45" spans="1:26" ht="12.75" customHeight="1" x14ac:dyDescent="0.3">
      <c r="A45" s="131">
        <v>3.07</v>
      </c>
      <c r="B45" s="252" t="s">
        <v>108</v>
      </c>
      <c r="C45" s="253"/>
      <c r="D45" s="253"/>
      <c r="E45" s="253"/>
      <c r="F45" s="253"/>
      <c r="G45" s="253"/>
      <c r="H45" s="254"/>
      <c r="I45" s="255">
        <v>0.03</v>
      </c>
      <c r="J45" s="155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</row>
    <row r="46" spans="1:26" ht="12.75" customHeight="1" x14ac:dyDescent="0.3">
      <c r="A46" s="131">
        <v>3.08</v>
      </c>
      <c r="B46" s="256" t="s">
        <v>109</v>
      </c>
      <c r="C46" s="257"/>
      <c r="D46" s="257"/>
      <c r="E46" s="257"/>
      <c r="F46" s="257"/>
      <c r="G46" s="257"/>
      <c r="H46" s="258"/>
      <c r="I46" s="255">
        <v>0.01</v>
      </c>
      <c r="J46" s="155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</row>
    <row r="47" spans="1:26" ht="12.75" customHeight="1" x14ac:dyDescent="0.3">
      <c r="A47" s="131">
        <v>3.09</v>
      </c>
      <c r="B47" s="256" t="s">
        <v>113</v>
      </c>
      <c r="C47" s="257"/>
      <c r="D47" s="257"/>
      <c r="E47" s="257"/>
      <c r="F47" s="257"/>
      <c r="G47" s="257"/>
      <c r="H47" s="258"/>
      <c r="I47" s="255">
        <v>0.01</v>
      </c>
      <c r="J47" s="155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</row>
    <row r="48" spans="1:26" ht="12.75" customHeight="1" x14ac:dyDescent="0.3">
      <c r="A48" s="131">
        <v>3.11</v>
      </c>
      <c r="B48" s="252" t="s">
        <v>114</v>
      </c>
      <c r="C48" s="253"/>
      <c r="D48" s="253"/>
      <c r="E48" s="253"/>
      <c r="F48" s="253"/>
      <c r="G48" s="253"/>
      <c r="H48" s="254"/>
      <c r="I48" s="255">
        <v>0.01</v>
      </c>
      <c r="J48" s="155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</row>
    <row r="49" spans="1:26" ht="17.25" customHeight="1" thickBot="1" x14ac:dyDescent="0.35">
      <c r="A49" s="142"/>
      <c r="B49" s="143"/>
      <c r="C49" s="144"/>
      <c r="D49" s="144"/>
      <c r="E49" s="144"/>
      <c r="F49" s="239" t="s">
        <v>89</v>
      </c>
      <c r="G49" s="174"/>
      <c r="H49" s="175"/>
      <c r="I49" s="145">
        <f>SUM(I39:I48)</f>
        <v>0.1288</v>
      </c>
      <c r="J49" s="99"/>
      <c r="K49" s="99"/>
      <c r="L49" s="99"/>
      <c r="M49" s="99"/>
      <c r="N49" s="99"/>
      <c r="O49" s="99"/>
      <c r="P49" s="99"/>
      <c r="Q49" s="99"/>
      <c r="R49" s="141"/>
      <c r="S49" s="99"/>
      <c r="T49" s="99"/>
      <c r="U49" s="99"/>
      <c r="V49" s="99"/>
      <c r="W49" s="99"/>
      <c r="X49" s="99"/>
      <c r="Y49" s="99"/>
      <c r="Z49" s="99"/>
    </row>
    <row r="50" spans="1:26" ht="12.75" customHeight="1" thickBot="1" x14ac:dyDescent="0.35">
      <c r="A50" s="156"/>
      <c r="B50" s="157"/>
      <c r="C50" s="157"/>
      <c r="D50" s="157"/>
      <c r="E50" s="157"/>
      <c r="F50" s="157"/>
      <c r="G50" s="157"/>
      <c r="H50" s="158"/>
      <c r="I50" s="15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</row>
    <row r="51" spans="1:26" ht="40.5" customHeight="1" thickBot="1" x14ac:dyDescent="0.35">
      <c r="A51" s="160">
        <v>4</v>
      </c>
      <c r="B51" s="240" t="s">
        <v>110</v>
      </c>
      <c r="C51" s="222"/>
      <c r="D51" s="222"/>
      <c r="E51" s="222"/>
      <c r="F51" s="241" t="s">
        <v>89</v>
      </c>
      <c r="G51" s="222"/>
      <c r="H51" s="242"/>
      <c r="I51" s="161">
        <v>0.2584000000000003</v>
      </c>
      <c r="J51" s="99"/>
      <c r="K51" s="99"/>
      <c r="L51" s="99"/>
      <c r="M51" s="99"/>
      <c r="N51" s="99"/>
      <c r="O51" s="162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</row>
    <row r="52" spans="1:26" ht="12.75" customHeight="1" x14ac:dyDescent="0.3">
      <c r="A52" s="156"/>
      <c r="B52" s="157"/>
      <c r="C52" s="157"/>
      <c r="D52" s="157"/>
      <c r="E52" s="157"/>
      <c r="F52" s="157"/>
      <c r="G52" s="157"/>
      <c r="H52" s="158"/>
      <c r="I52" s="15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</row>
    <row r="53" spans="1:26" ht="12.75" customHeight="1" thickBot="1" x14ac:dyDescent="0.35">
      <c r="A53" s="163"/>
      <c r="B53" s="164"/>
      <c r="C53" s="164"/>
      <c r="D53" s="164"/>
      <c r="E53" s="164"/>
      <c r="F53" s="164"/>
      <c r="G53" s="164"/>
      <c r="H53" s="165"/>
      <c r="I53" s="166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</row>
    <row r="54" spans="1:26" ht="16.5" customHeight="1" thickBot="1" x14ac:dyDescent="0.35">
      <c r="A54" s="237" t="s">
        <v>111</v>
      </c>
      <c r="B54" s="222"/>
      <c r="C54" s="222"/>
      <c r="D54" s="222"/>
      <c r="E54" s="222"/>
      <c r="F54" s="222"/>
      <c r="G54" s="222"/>
      <c r="H54" s="222"/>
      <c r="I54" s="167">
        <f>SUM(I51,I49,I36,I23)</f>
        <v>2.2400000000000002</v>
      </c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</row>
    <row r="55" spans="1:26" ht="12.75" customHeight="1" thickBot="1" x14ac:dyDescent="0.35">
      <c r="A55" s="168"/>
      <c r="B55" s="169"/>
      <c r="C55" s="169"/>
      <c r="D55" s="169"/>
      <c r="E55" s="169"/>
      <c r="F55" s="169"/>
      <c r="G55" s="169"/>
      <c r="H55" s="169"/>
      <c r="I55" s="170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</row>
    <row r="56" spans="1:26" ht="20.25" customHeight="1" thickBot="1" x14ac:dyDescent="0.35">
      <c r="A56" s="237" t="s">
        <v>112</v>
      </c>
      <c r="B56" s="222"/>
      <c r="C56" s="222"/>
      <c r="D56" s="222"/>
      <c r="E56" s="222"/>
      <c r="F56" s="222"/>
      <c r="G56" s="222"/>
      <c r="H56" s="222"/>
      <c r="I56" s="171">
        <v>2.2400000000000002</v>
      </c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</row>
    <row r="57" spans="1:26" ht="12.75" customHeight="1" x14ac:dyDescent="0.3">
      <c r="A57" s="99"/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</row>
    <row r="58" spans="1:26" ht="12.75" customHeight="1" x14ac:dyDescent="0.3">
      <c r="A58" s="99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</row>
    <row r="59" spans="1:26" ht="12.75" customHeight="1" x14ac:dyDescent="0.3">
      <c r="A59" s="95" t="s">
        <v>47</v>
      </c>
      <c r="B59" s="96"/>
      <c r="C59" s="97"/>
      <c r="D59" s="172"/>
      <c r="E59" s="97"/>
      <c r="F59" s="99"/>
      <c r="G59" s="97" t="s">
        <v>48</v>
      </c>
      <c r="H59" s="98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</row>
    <row r="60" spans="1:26" ht="12.75" customHeight="1" x14ac:dyDescent="0.3">
      <c r="A60" s="96"/>
      <c r="C60" s="101"/>
      <c r="D60" s="101"/>
      <c r="E60" s="98"/>
      <c r="F60" s="99"/>
      <c r="G60" s="101"/>
      <c r="H60" s="98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</row>
    <row r="61" spans="1:26" ht="12.75" customHeight="1" x14ac:dyDescent="0.3">
      <c r="A61" s="96"/>
      <c r="C61" s="98"/>
      <c r="D61" s="101"/>
      <c r="E61" s="98"/>
      <c r="F61" s="99"/>
      <c r="G61" s="98"/>
      <c r="H61" s="98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</row>
    <row r="62" spans="1:26" ht="12.75" customHeight="1" x14ac:dyDescent="0.3">
      <c r="A62" s="96"/>
      <c r="C62" s="102"/>
      <c r="D62" s="98"/>
      <c r="E62" s="98"/>
      <c r="F62" s="99"/>
      <c r="G62" s="102"/>
      <c r="H62" s="102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</row>
    <row r="63" spans="1:26" ht="12.75" customHeight="1" x14ac:dyDescent="0.3">
      <c r="A63" s="96"/>
      <c r="C63" s="102"/>
      <c r="D63" s="102"/>
      <c r="E63" s="102"/>
      <c r="F63" s="99"/>
      <c r="G63" s="102"/>
      <c r="H63" s="102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</row>
    <row r="64" spans="1:26" ht="12.75" customHeight="1" x14ac:dyDescent="0.3">
      <c r="A64" s="96"/>
      <c r="B64" s="96"/>
      <c r="C64" s="104"/>
      <c r="D64" s="102"/>
      <c r="E64" s="102"/>
      <c r="F64" s="99"/>
      <c r="G64" s="104"/>
      <c r="H64" s="102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</row>
    <row r="65" spans="1:26" ht="12.75" customHeight="1" x14ac:dyDescent="0.3">
      <c r="A65" s="106" t="str">
        <f>+[1]AU!B63</f>
        <v>JOSE NICOLAS RUIZ NOREÑA</v>
      </c>
      <c r="B65" s="107"/>
      <c r="C65" s="102"/>
      <c r="D65" s="104"/>
      <c r="E65" s="102"/>
      <c r="F65" s="99"/>
      <c r="G65" s="102"/>
      <c r="H65" s="108" t="s">
        <v>49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</row>
    <row r="66" spans="1:26" ht="12.75" customHeight="1" x14ac:dyDescent="0.3">
      <c r="A66" s="109" t="s">
        <v>50</v>
      </c>
      <c r="B66" s="107"/>
      <c r="C66" s="102"/>
      <c r="D66" s="102"/>
      <c r="E66" s="108"/>
      <c r="F66" s="99"/>
      <c r="G66" s="102"/>
      <c r="H66" s="110" t="s">
        <v>51</v>
      </c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</row>
    <row r="67" spans="1:26" ht="12.75" customHeight="1" x14ac:dyDescent="0.3">
      <c r="A67" s="109" t="str">
        <f>+[1]AU!B65</f>
        <v xml:space="preserve">M.P.  17202-167966 CLD </v>
      </c>
      <c r="B67" s="107"/>
      <c r="C67" s="102"/>
      <c r="D67" s="102"/>
      <c r="E67" s="110"/>
      <c r="F67" s="99"/>
      <c r="G67" s="102"/>
      <c r="H67" s="110" t="s">
        <v>52</v>
      </c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</row>
    <row r="68" spans="1:26" ht="12.75" customHeight="1" x14ac:dyDescent="0.3">
      <c r="A68" s="111" t="s">
        <v>53</v>
      </c>
      <c r="B68" s="111"/>
      <c r="C68" s="112"/>
      <c r="D68" s="102"/>
      <c r="E68" s="110"/>
      <c r="F68" s="99"/>
      <c r="G68" s="112"/>
      <c r="H68" s="110" t="s">
        <v>54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</row>
    <row r="69" spans="1:26" ht="12.75" customHeight="1" x14ac:dyDescent="0.3">
      <c r="A69" s="99"/>
      <c r="B69" s="111"/>
      <c r="C69" s="111"/>
      <c r="D69" s="112"/>
      <c r="E69" s="110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</row>
    <row r="70" spans="1:26" ht="12.75" customHeight="1" x14ac:dyDescent="0.3">
      <c r="A70" s="99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</row>
    <row r="71" spans="1:26" ht="12.75" customHeight="1" x14ac:dyDescent="0.3">
      <c r="A71" s="99"/>
      <c r="B71" s="99"/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</row>
    <row r="72" spans="1:26" ht="12.75" customHeight="1" x14ac:dyDescent="0.3">
      <c r="A72" s="99"/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</row>
    <row r="73" spans="1:26" ht="12.75" customHeight="1" x14ac:dyDescent="0.3">
      <c r="A73" s="99"/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</row>
    <row r="74" spans="1:26" ht="12.75" customHeight="1" x14ac:dyDescent="0.3">
      <c r="A74" s="99"/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</row>
    <row r="75" spans="1:26" ht="12.75" customHeight="1" x14ac:dyDescent="0.3">
      <c r="A75" s="99"/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</row>
    <row r="76" spans="1:26" ht="12.75" customHeight="1" x14ac:dyDescent="0.3">
      <c r="A76" s="99"/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</row>
    <row r="77" spans="1:26" ht="12.75" customHeight="1" x14ac:dyDescent="0.3">
      <c r="A77" s="99"/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</row>
    <row r="78" spans="1:26" ht="12.75" customHeight="1" x14ac:dyDescent="0.3">
      <c r="A78" s="99"/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</row>
    <row r="79" spans="1:26" ht="12.75" customHeight="1" x14ac:dyDescent="0.3">
      <c r="A79" s="99"/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</row>
    <row r="80" spans="1:26" ht="12.75" customHeight="1" x14ac:dyDescent="0.3">
      <c r="A80" s="99"/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</row>
    <row r="81" spans="1:26" ht="12.75" customHeight="1" x14ac:dyDescent="0.3">
      <c r="A81" s="99"/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</row>
    <row r="82" spans="1:26" ht="12.75" customHeight="1" x14ac:dyDescent="0.3">
      <c r="A82" s="99"/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  <c r="Z82" s="99"/>
    </row>
    <row r="83" spans="1:26" ht="12.75" customHeight="1" x14ac:dyDescent="0.3">
      <c r="A83" s="99"/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</row>
    <row r="84" spans="1:26" ht="12.75" customHeight="1" x14ac:dyDescent="0.3">
      <c r="A84" s="99"/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</row>
    <row r="85" spans="1:26" ht="12.75" customHeight="1" x14ac:dyDescent="0.3">
      <c r="A85" s="99"/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</row>
    <row r="86" spans="1:26" ht="12.75" customHeight="1" x14ac:dyDescent="0.3">
      <c r="A86" s="99"/>
      <c r="B86" s="99"/>
      <c r="C86" s="99"/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</row>
    <row r="87" spans="1:26" ht="12.75" customHeight="1" x14ac:dyDescent="0.3">
      <c r="A87" s="99"/>
      <c r="B87" s="99"/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</row>
    <row r="88" spans="1:26" ht="12.75" customHeight="1" x14ac:dyDescent="0.3">
      <c r="A88" s="99"/>
      <c r="B88" s="99"/>
      <c r="C88" s="99"/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</row>
    <row r="89" spans="1:26" ht="12.75" customHeight="1" x14ac:dyDescent="0.3">
      <c r="A89" s="99"/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</row>
    <row r="90" spans="1:26" ht="12.75" customHeight="1" x14ac:dyDescent="0.3">
      <c r="A90" s="99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</row>
    <row r="91" spans="1:26" ht="12.75" customHeight="1" x14ac:dyDescent="0.3">
      <c r="A91" s="99"/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</row>
    <row r="92" spans="1:26" ht="12.75" customHeight="1" x14ac:dyDescent="0.3">
      <c r="A92" s="99"/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</row>
    <row r="93" spans="1:26" ht="12.75" customHeight="1" x14ac:dyDescent="0.3">
      <c r="A93" s="99"/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</row>
    <row r="94" spans="1:26" ht="12.75" customHeight="1" x14ac:dyDescent="0.3">
      <c r="A94" s="99"/>
      <c r="B94" s="99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</row>
    <row r="95" spans="1:26" ht="12.75" customHeight="1" x14ac:dyDescent="0.3">
      <c r="A95" s="99"/>
      <c r="B95" s="99"/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</row>
    <row r="96" spans="1:26" ht="12.75" customHeight="1" x14ac:dyDescent="0.3">
      <c r="A96" s="99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</row>
    <row r="97" spans="1:26" ht="12.75" customHeight="1" x14ac:dyDescent="0.3">
      <c r="A97" s="99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</row>
    <row r="98" spans="1:26" ht="12.75" customHeight="1" x14ac:dyDescent="0.3">
      <c r="A98" s="99"/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</row>
    <row r="99" spans="1:26" ht="12.75" customHeight="1" x14ac:dyDescent="0.3">
      <c r="A99" s="99"/>
      <c r="B99" s="99"/>
      <c r="C99" s="99"/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99"/>
      <c r="Z99" s="99"/>
    </row>
    <row r="100" spans="1:26" ht="12.75" customHeight="1" x14ac:dyDescent="0.3">
      <c r="A100" s="99"/>
      <c r="B100" s="99"/>
      <c r="C100" s="99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</row>
    <row r="101" spans="1:26" ht="12.75" customHeight="1" x14ac:dyDescent="0.3">
      <c r="A101" s="99"/>
      <c r="B101" s="99"/>
      <c r="C101" s="99"/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</row>
    <row r="102" spans="1:26" ht="12.75" customHeight="1" x14ac:dyDescent="0.3">
      <c r="A102" s="99"/>
      <c r="B102" s="99"/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</row>
    <row r="103" spans="1:26" ht="12.75" customHeight="1" x14ac:dyDescent="0.3">
      <c r="A103" s="99"/>
      <c r="B103" s="99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</row>
    <row r="104" spans="1:26" ht="12.75" customHeight="1" x14ac:dyDescent="0.3">
      <c r="A104" s="99"/>
      <c r="B104" s="99"/>
      <c r="C104" s="99"/>
      <c r="D104" s="9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</row>
    <row r="105" spans="1:26" ht="12.75" customHeight="1" x14ac:dyDescent="0.3">
      <c r="A105" s="99"/>
      <c r="B105" s="99"/>
      <c r="C105" s="99"/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</row>
    <row r="106" spans="1:26" ht="12.75" customHeight="1" x14ac:dyDescent="0.3">
      <c r="A106" s="99"/>
      <c r="B106" s="99"/>
      <c r="C106" s="99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</row>
    <row r="107" spans="1:26" ht="12.75" customHeight="1" x14ac:dyDescent="0.3">
      <c r="A107" s="99"/>
      <c r="B107" s="99"/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</row>
    <row r="108" spans="1:26" ht="12.75" customHeight="1" x14ac:dyDescent="0.3">
      <c r="A108" s="99"/>
      <c r="B108" s="99"/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</row>
    <row r="109" spans="1:26" ht="12.75" customHeight="1" x14ac:dyDescent="0.3">
      <c r="A109" s="99"/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</row>
    <row r="110" spans="1:26" ht="12.75" customHeight="1" x14ac:dyDescent="0.3">
      <c r="A110" s="99"/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</row>
    <row r="111" spans="1:26" ht="12.75" customHeight="1" x14ac:dyDescent="0.3">
      <c r="A111" s="99"/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</row>
    <row r="112" spans="1:26" ht="12.75" customHeight="1" x14ac:dyDescent="0.3">
      <c r="A112" s="99"/>
      <c r="B112" s="99"/>
      <c r="C112" s="99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</row>
    <row r="113" spans="1:26" ht="12.75" customHeight="1" x14ac:dyDescent="0.3">
      <c r="A113" s="99"/>
      <c r="B113" s="99"/>
      <c r="C113" s="99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</row>
    <row r="114" spans="1:26" ht="12.75" customHeight="1" x14ac:dyDescent="0.3">
      <c r="A114" s="99"/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</row>
    <row r="115" spans="1:26" ht="12.75" customHeight="1" x14ac:dyDescent="0.3">
      <c r="A115" s="99"/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</row>
    <row r="116" spans="1:26" ht="12.75" customHeight="1" x14ac:dyDescent="0.3">
      <c r="A116" s="99"/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</row>
    <row r="117" spans="1:26" ht="12.75" customHeight="1" x14ac:dyDescent="0.3">
      <c r="A117" s="99"/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</row>
    <row r="118" spans="1:26" ht="12.75" customHeight="1" x14ac:dyDescent="0.3">
      <c r="A118" s="99"/>
      <c r="B118" s="99"/>
      <c r="C118" s="99"/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</row>
    <row r="119" spans="1:26" ht="12.75" customHeight="1" x14ac:dyDescent="0.3">
      <c r="A119" s="99"/>
      <c r="B119" s="99"/>
      <c r="C119" s="99"/>
      <c r="D119" s="99"/>
      <c r="E119" s="99"/>
      <c r="F119" s="99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</row>
    <row r="120" spans="1:26" ht="12.75" customHeight="1" x14ac:dyDescent="0.3">
      <c r="A120" s="99"/>
      <c r="B120" s="99"/>
      <c r="C120" s="99"/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</row>
    <row r="121" spans="1:26" ht="12.75" customHeight="1" x14ac:dyDescent="0.3">
      <c r="A121" s="99"/>
      <c r="B121" s="99"/>
      <c r="C121" s="99"/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</row>
    <row r="122" spans="1:26" ht="12.75" customHeight="1" x14ac:dyDescent="0.3">
      <c r="A122" s="99"/>
      <c r="B122" s="99"/>
      <c r="C122" s="99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</row>
    <row r="123" spans="1:26" ht="12.75" customHeight="1" x14ac:dyDescent="0.3">
      <c r="A123" s="99"/>
      <c r="B123" s="99"/>
      <c r="C123" s="99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</row>
    <row r="124" spans="1:26" ht="12.75" customHeight="1" x14ac:dyDescent="0.3">
      <c r="A124" s="99"/>
      <c r="B124" s="99"/>
      <c r="C124" s="99"/>
      <c r="D124" s="99"/>
      <c r="E124" s="99"/>
      <c r="F124" s="99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</row>
    <row r="125" spans="1:26" ht="12.75" customHeight="1" x14ac:dyDescent="0.3">
      <c r="A125" s="99"/>
      <c r="B125" s="99"/>
      <c r="C125" s="99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</row>
    <row r="126" spans="1:26" ht="12.75" customHeight="1" x14ac:dyDescent="0.3">
      <c r="A126" s="99"/>
      <c r="B126" s="99"/>
      <c r="C126" s="99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</row>
    <row r="127" spans="1:26" ht="12.75" customHeight="1" x14ac:dyDescent="0.3">
      <c r="A127" s="99"/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</row>
    <row r="128" spans="1:26" ht="12.75" customHeight="1" x14ac:dyDescent="0.3">
      <c r="A128" s="99"/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</row>
    <row r="129" spans="1:26" ht="12.75" customHeight="1" x14ac:dyDescent="0.3">
      <c r="A129" s="99"/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</row>
    <row r="130" spans="1:26" ht="12.75" customHeight="1" x14ac:dyDescent="0.3">
      <c r="A130" s="99"/>
      <c r="B130" s="99"/>
      <c r="C130" s="99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</row>
    <row r="131" spans="1:26" ht="12.75" customHeight="1" x14ac:dyDescent="0.3">
      <c r="A131" s="99"/>
      <c r="B131" s="99"/>
      <c r="C131" s="99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</row>
    <row r="132" spans="1:26" ht="12.75" customHeight="1" x14ac:dyDescent="0.3">
      <c r="A132" s="99"/>
      <c r="B132" s="99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</row>
    <row r="133" spans="1:26" ht="12.75" customHeight="1" x14ac:dyDescent="0.3">
      <c r="A133" s="99"/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</row>
    <row r="134" spans="1:26" ht="12.75" customHeight="1" x14ac:dyDescent="0.3">
      <c r="A134" s="99"/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99"/>
      <c r="Z134" s="99"/>
    </row>
    <row r="135" spans="1:26" ht="12.75" customHeight="1" x14ac:dyDescent="0.3">
      <c r="A135" s="99"/>
      <c r="B135" s="99"/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</row>
    <row r="136" spans="1:26" ht="12.75" customHeight="1" x14ac:dyDescent="0.3">
      <c r="A136" s="99"/>
      <c r="B136" s="99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</row>
    <row r="137" spans="1:26" ht="12.75" customHeight="1" x14ac:dyDescent="0.3">
      <c r="A137" s="99"/>
      <c r="B137" s="99"/>
      <c r="C137" s="99"/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</row>
    <row r="138" spans="1:26" ht="12.75" customHeight="1" x14ac:dyDescent="0.3">
      <c r="A138" s="99"/>
      <c r="B138" s="99"/>
      <c r="C138" s="99"/>
      <c r="D138" s="99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</row>
    <row r="139" spans="1:26" ht="12.75" customHeight="1" x14ac:dyDescent="0.3">
      <c r="A139" s="99"/>
      <c r="B139" s="99"/>
      <c r="C139" s="99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</row>
    <row r="140" spans="1:26" ht="12.75" customHeight="1" x14ac:dyDescent="0.3">
      <c r="A140" s="99"/>
      <c r="B140" s="99"/>
      <c r="C140" s="99"/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</row>
    <row r="141" spans="1:26" ht="12.75" customHeight="1" x14ac:dyDescent="0.3">
      <c r="A141" s="99"/>
      <c r="B141" s="99"/>
      <c r="C141" s="99"/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</row>
    <row r="142" spans="1:26" ht="12.75" customHeight="1" x14ac:dyDescent="0.3">
      <c r="A142" s="99"/>
      <c r="B142" s="99"/>
      <c r="C142" s="99"/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</row>
    <row r="143" spans="1:26" ht="12.75" customHeight="1" x14ac:dyDescent="0.3">
      <c r="A143" s="99"/>
      <c r="B143" s="99"/>
      <c r="C143" s="99"/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</row>
    <row r="144" spans="1:26" ht="12.75" customHeight="1" x14ac:dyDescent="0.3">
      <c r="A144" s="99"/>
      <c r="B144" s="99"/>
      <c r="C144" s="99"/>
      <c r="D144" s="99"/>
      <c r="E144" s="99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</row>
    <row r="145" spans="1:26" ht="12.75" customHeight="1" x14ac:dyDescent="0.3">
      <c r="A145" s="99"/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</row>
    <row r="146" spans="1:26" ht="12.75" customHeight="1" x14ac:dyDescent="0.3">
      <c r="A146" s="99"/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</row>
    <row r="147" spans="1:26" ht="12.75" customHeight="1" x14ac:dyDescent="0.3">
      <c r="A147" s="99"/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</row>
    <row r="148" spans="1:26" ht="12.75" customHeight="1" x14ac:dyDescent="0.3">
      <c r="A148" s="99"/>
      <c r="B148" s="99"/>
      <c r="C148" s="99"/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</row>
    <row r="149" spans="1:26" ht="12.75" customHeight="1" x14ac:dyDescent="0.3">
      <c r="A149" s="99"/>
      <c r="B149" s="99"/>
      <c r="C149" s="99"/>
      <c r="D149" s="99"/>
      <c r="E149" s="99"/>
      <c r="F149" s="99"/>
      <c r="G149" s="99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</row>
    <row r="150" spans="1:26" ht="12.75" customHeight="1" x14ac:dyDescent="0.3">
      <c r="A150" s="99"/>
      <c r="B150" s="99"/>
      <c r="C150" s="99"/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99"/>
      <c r="Z150" s="99"/>
    </row>
    <row r="151" spans="1:26" ht="12.75" customHeight="1" x14ac:dyDescent="0.3">
      <c r="A151" s="99"/>
      <c r="B151" s="99"/>
      <c r="C151" s="99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99"/>
      <c r="Z151" s="99"/>
    </row>
    <row r="152" spans="1:26" ht="12.75" customHeight="1" x14ac:dyDescent="0.3">
      <c r="A152" s="99"/>
      <c r="B152" s="99"/>
      <c r="C152" s="99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</row>
    <row r="153" spans="1:26" ht="12.75" customHeight="1" x14ac:dyDescent="0.3">
      <c r="A153" s="99"/>
      <c r="B153" s="99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</row>
    <row r="154" spans="1:26" ht="12.75" customHeight="1" x14ac:dyDescent="0.3">
      <c r="A154" s="99"/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</row>
    <row r="155" spans="1:26" ht="12.75" customHeight="1" x14ac:dyDescent="0.3">
      <c r="A155" s="99"/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</row>
    <row r="156" spans="1:26" ht="12.75" customHeight="1" x14ac:dyDescent="0.3">
      <c r="A156" s="99"/>
      <c r="B156" s="99"/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</row>
    <row r="157" spans="1:26" ht="12.75" customHeight="1" x14ac:dyDescent="0.3">
      <c r="A157" s="99"/>
      <c r="B157" s="99"/>
      <c r="C157" s="99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</row>
    <row r="158" spans="1:26" ht="12.75" customHeight="1" x14ac:dyDescent="0.3">
      <c r="A158" s="99"/>
      <c r="B158" s="99"/>
      <c r="C158" s="99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</row>
    <row r="159" spans="1:26" ht="12.75" customHeight="1" x14ac:dyDescent="0.3">
      <c r="A159" s="99"/>
      <c r="B159" s="99"/>
      <c r="C159" s="99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</row>
    <row r="160" spans="1:26" ht="12.75" customHeight="1" x14ac:dyDescent="0.3">
      <c r="A160" s="99"/>
      <c r="B160" s="99"/>
      <c r="C160" s="99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</row>
    <row r="161" spans="1:26" ht="12.75" customHeight="1" x14ac:dyDescent="0.3">
      <c r="A161" s="99"/>
      <c r="B161" s="99"/>
      <c r="C161" s="99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</row>
    <row r="162" spans="1:26" ht="12.75" customHeight="1" x14ac:dyDescent="0.3">
      <c r="A162" s="99"/>
      <c r="B162" s="99"/>
      <c r="C162" s="99"/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</row>
    <row r="163" spans="1:26" ht="12.75" customHeight="1" x14ac:dyDescent="0.3">
      <c r="A163" s="99"/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</row>
    <row r="164" spans="1:26" ht="12.75" customHeight="1" x14ac:dyDescent="0.3">
      <c r="A164" s="99"/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</row>
    <row r="165" spans="1:26" ht="12.75" customHeight="1" x14ac:dyDescent="0.3">
      <c r="A165" s="99"/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</row>
    <row r="166" spans="1:26" ht="12.75" customHeight="1" x14ac:dyDescent="0.3">
      <c r="A166" s="99"/>
      <c r="B166" s="99"/>
      <c r="C166" s="99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</row>
    <row r="167" spans="1:26" ht="12.75" customHeight="1" x14ac:dyDescent="0.3">
      <c r="A167" s="99"/>
      <c r="B167" s="99"/>
      <c r="C167" s="99"/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</row>
    <row r="168" spans="1:26" ht="12.75" customHeight="1" x14ac:dyDescent="0.3">
      <c r="A168" s="99"/>
      <c r="B168" s="99"/>
      <c r="C168" s="99"/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</row>
    <row r="169" spans="1:26" ht="12.75" customHeight="1" x14ac:dyDescent="0.3">
      <c r="A169" s="99"/>
      <c r="B169" s="99"/>
      <c r="C169" s="99"/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</row>
    <row r="170" spans="1:26" ht="12.75" customHeight="1" x14ac:dyDescent="0.3">
      <c r="A170" s="99"/>
      <c r="B170" s="99"/>
      <c r="C170" s="99"/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</row>
    <row r="171" spans="1:26" ht="12.75" customHeight="1" x14ac:dyDescent="0.3">
      <c r="A171" s="99"/>
      <c r="B171" s="99"/>
      <c r="C171" s="99"/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</row>
    <row r="172" spans="1:26" ht="12.75" customHeight="1" x14ac:dyDescent="0.3">
      <c r="A172" s="99"/>
      <c r="B172" s="99"/>
      <c r="C172" s="99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</row>
    <row r="173" spans="1:26" ht="12.75" customHeight="1" x14ac:dyDescent="0.3">
      <c r="A173" s="99"/>
      <c r="B173" s="99"/>
      <c r="C173" s="99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</row>
    <row r="174" spans="1:26" ht="12.75" customHeight="1" x14ac:dyDescent="0.3">
      <c r="A174" s="99"/>
      <c r="B174" s="99"/>
      <c r="C174" s="99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</row>
    <row r="175" spans="1:26" ht="12.75" customHeight="1" x14ac:dyDescent="0.3">
      <c r="A175" s="99"/>
      <c r="B175" s="99"/>
      <c r="C175" s="99"/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</row>
    <row r="176" spans="1:26" ht="12.75" customHeight="1" x14ac:dyDescent="0.3">
      <c r="A176" s="99"/>
      <c r="B176" s="99"/>
      <c r="C176" s="99"/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</row>
    <row r="177" spans="1:26" ht="12.75" customHeight="1" x14ac:dyDescent="0.3">
      <c r="A177" s="99"/>
      <c r="B177" s="99"/>
      <c r="C177" s="99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</row>
    <row r="178" spans="1:26" ht="12.75" customHeight="1" x14ac:dyDescent="0.3">
      <c r="A178" s="99"/>
      <c r="B178" s="99"/>
      <c r="C178" s="99"/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</row>
    <row r="179" spans="1:26" ht="12.75" customHeight="1" x14ac:dyDescent="0.3">
      <c r="A179" s="99"/>
      <c r="B179" s="99"/>
      <c r="C179" s="99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</row>
    <row r="180" spans="1:26" ht="12.75" customHeight="1" x14ac:dyDescent="0.3">
      <c r="A180" s="99"/>
      <c r="B180" s="99"/>
      <c r="C180" s="99"/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</row>
    <row r="181" spans="1:26" ht="12.75" customHeight="1" x14ac:dyDescent="0.3">
      <c r="A181" s="99"/>
      <c r="B181" s="99"/>
      <c r="C181" s="99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</row>
    <row r="182" spans="1:26" ht="12.75" customHeight="1" x14ac:dyDescent="0.3">
      <c r="A182" s="99"/>
      <c r="B182" s="99"/>
      <c r="C182" s="99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</row>
    <row r="183" spans="1:26" ht="12.75" customHeight="1" x14ac:dyDescent="0.3">
      <c r="A183" s="99"/>
      <c r="B183" s="99"/>
      <c r="C183" s="99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</row>
    <row r="184" spans="1:26" ht="12.75" customHeight="1" x14ac:dyDescent="0.3">
      <c r="A184" s="99"/>
      <c r="B184" s="99"/>
      <c r="C184" s="99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</row>
    <row r="185" spans="1:26" ht="12.75" customHeight="1" x14ac:dyDescent="0.3">
      <c r="A185" s="99"/>
      <c r="B185" s="99"/>
      <c r="C185" s="99"/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99"/>
      <c r="Z185" s="99"/>
    </row>
    <row r="186" spans="1:26" ht="12.75" customHeight="1" x14ac:dyDescent="0.3">
      <c r="A186" s="99"/>
      <c r="B186" s="99"/>
      <c r="C186" s="99"/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</row>
    <row r="187" spans="1:26" ht="12.75" customHeight="1" x14ac:dyDescent="0.3">
      <c r="A187" s="99"/>
      <c r="B187" s="99"/>
      <c r="C187" s="99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</row>
    <row r="188" spans="1:26" ht="12.75" customHeight="1" x14ac:dyDescent="0.3">
      <c r="A188" s="99"/>
      <c r="B188" s="99"/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</row>
    <row r="189" spans="1:26" ht="12.75" customHeight="1" x14ac:dyDescent="0.3">
      <c r="A189" s="99"/>
      <c r="B189" s="99"/>
      <c r="C189" s="99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</row>
    <row r="190" spans="1:26" ht="12.75" customHeight="1" x14ac:dyDescent="0.3">
      <c r="A190" s="99"/>
      <c r="B190" s="99"/>
      <c r="C190" s="99"/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</row>
    <row r="191" spans="1:26" ht="12.75" customHeight="1" x14ac:dyDescent="0.3">
      <c r="A191" s="99"/>
      <c r="B191" s="99"/>
      <c r="C191" s="99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</row>
    <row r="192" spans="1:26" ht="12.75" customHeight="1" x14ac:dyDescent="0.3">
      <c r="A192" s="99"/>
      <c r="B192" s="99"/>
      <c r="C192" s="99"/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</row>
    <row r="193" spans="1:26" ht="12.75" customHeight="1" x14ac:dyDescent="0.3">
      <c r="A193" s="99"/>
      <c r="B193" s="99"/>
      <c r="C193" s="99"/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</row>
    <row r="194" spans="1:26" ht="12.75" customHeight="1" x14ac:dyDescent="0.3">
      <c r="A194" s="99"/>
      <c r="B194" s="99"/>
      <c r="C194" s="99"/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</row>
    <row r="195" spans="1:26" ht="12.75" customHeight="1" x14ac:dyDescent="0.3">
      <c r="A195" s="99"/>
      <c r="B195" s="99"/>
      <c r="C195" s="99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</row>
    <row r="196" spans="1:26" ht="12.75" customHeight="1" x14ac:dyDescent="0.3">
      <c r="A196" s="99"/>
      <c r="B196" s="99"/>
      <c r="C196" s="99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</row>
    <row r="197" spans="1:26" ht="12.75" customHeight="1" x14ac:dyDescent="0.3">
      <c r="A197" s="99"/>
      <c r="B197" s="99"/>
      <c r="C197" s="99"/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</row>
    <row r="198" spans="1:26" ht="12.75" customHeight="1" x14ac:dyDescent="0.3">
      <c r="A198" s="99"/>
      <c r="B198" s="99"/>
      <c r="C198" s="99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</row>
    <row r="199" spans="1:26" ht="12.75" customHeight="1" x14ac:dyDescent="0.3">
      <c r="A199" s="99"/>
      <c r="B199" s="99"/>
      <c r="C199" s="99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</row>
    <row r="200" spans="1:26" ht="12.75" customHeight="1" x14ac:dyDescent="0.3">
      <c r="A200" s="99"/>
      <c r="B200" s="99"/>
      <c r="C200" s="99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</row>
    <row r="201" spans="1:26" ht="12.75" customHeight="1" x14ac:dyDescent="0.3">
      <c r="A201" s="99"/>
      <c r="B201" s="99"/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99"/>
      <c r="Z201" s="99"/>
    </row>
    <row r="202" spans="1:26" ht="12.75" customHeight="1" x14ac:dyDescent="0.3">
      <c r="A202" s="99"/>
      <c r="B202" s="99"/>
      <c r="C202" s="99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99"/>
      <c r="Z202" s="99"/>
    </row>
    <row r="203" spans="1:26" ht="12.75" customHeight="1" x14ac:dyDescent="0.3">
      <c r="A203" s="99"/>
      <c r="B203" s="99"/>
      <c r="C203" s="99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99"/>
      <c r="Z203" s="99"/>
    </row>
    <row r="204" spans="1:26" ht="12.75" customHeight="1" x14ac:dyDescent="0.3">
      <c r="A204" s="99"/>
      <c r="B204" s="99"/>
      <c r="C204" s="99"/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99"/>
      <c r="Z204" s="99"/>
    </row>
    <row r="205" spans="1:26" ht="12.75" customHeight="1" x14ac:dyDescent="0.3">
      <c r="A205" s="99"/>
      <c r="B205" s="99"/>
      <c r="C205" s="99"/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99"/>
      <c r="Z205" s="99"/>
    </row>
    <row r="206" spans="1:26" ht="12.75" customHeight="1" x14ac:dyDescent="0.3">
      <c r="A206" s="99"/>
      <c r="B206" s="99"/>
      <c r="C206" s="99"/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99"/>
      <c r="Z206" s="99"/>
    </row>
    <row r="207" spans="1:26" ht="12.75" customHeight="1" x14ac:dyDescent="0.3">
      <c r="A207" s="99"/>
      <c r="B207" s="99"/>
      <c r="C207" s="99"/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99"/>
      <c r="Y207" s="99"/>
      <c r="Z207" s="99"/>
    </row>
    <row r="208" spans="1:26" ht="12.75" customHeight="1" x14ac:dyDescent="0.3">
      <c r="A208" s="99"/>
      <c r="B208" s="99"/>
      <c r="C208" s="99"/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99"/>
      <c r="Y208" s="99"/>
      <c r="Z208" s="99"/>
    </row>
    <row r="209" spans="1:26" ht="12.75" customHeight="1" x14ac:dyDescent="0.3">
      <c r="A209" s="99"/>
      <c r="B209" s="99"/>
      <c r="C209" s="99"/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99"/>
      <c r="Z209" s="99"/>
    </row>
    <row r="210" spans="1:26" ht="12.75" customHeight="1" x14ac:dyDescent="0.3">
      <c r="A210" s="99"/>
      <c r="B210" s="99"/>
      <c r="C210" s="99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99"/>
      <c r="Z210" s="99"/>
    </row>
    <row r="211" spans="1:26" ht="12.75" customHeight="1" x14ac:dyDescent="0.3">
      <c r="A211" s="99"/>
      <c r="B211" s="99"/>
      <c r="C211" s="99"/>
      <c r="D211" s="99"/>
      <c r="E211" s="99"/>
      <c r="F211" s="99"/>
      <c r="G211" s="99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99"/>
      <c r="Y211" s="99"/>
      <c r="Z211" s="99"/>
    </row>
    <row r="212" spans="1:26" ht="12.75" customHeight="1" x14ac:dyDescent="0.3">
      <c r="A212" s="99"/>
      <c r="B212" s="99"/>
      <c r="C212" s="99"/>
      <c r="D212" s="99"/>
      <c r="E212" s="99"/>
      <c r="F212" s="99"/>
      <c r="G212" s="99"/>
      <c r="H212" s="99"/>
      <c r="I212" s="99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99"/>
      <c r="Z212" s="99"/>
    </row>
    <row r="213" spans="1:26" ht="12.75" customHeight="1" x14ac:dyDescent="0.3">
      <c r="A213" s="99"/>
      <c r="B213" s="99"/>
      <c r="C213" s="99"/>
      <c r="D213" s="99"/>
      <c r="E213" s="99"/>
      <c r="F213" s="99"/>
      <c r="G213" s="99"/>
      <c r="H213" s="99"/>
      <c r="I213" s="99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99"/>
      <c r="Z213" s="99"/>
    </row>
    <row r="214" spans="1:26" ht="12.75" customHeight="1" x14ac:dyDescent="0.3">
      <c r="A214" s="99"/>
      <c r="B214" s="99"/>
      <c r="C214" s="99"/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</row>
    <row r="215" spans="1:26" ht="12.75" customHeight="1" x14ac:dyDescent="0.3">
      <c r="A215" s="99"/>
      <c r="B215" s="99"/>
      <c r="C215" s="99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</row>
    <row r="216" spans="1:26" ht="12.75" customHeight="1" x14ac:dyDescent="0.3">
      <c r="A216" s="99"/>
      <c r="B216" s="99"/>
      <c r="C216" s="99"/>
      <c r="D216" s="99"/>
      <c r="E216" s="99"/>
      <c r="F216" s="99"/>
      <c r="G216" s="99"/>
      <c r="H216" s="99"/>
      <c r="I216" s="99"/>
      <c r="J216" s="99"/>
      <c r="K216" s="99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99"/>
      <c r="Z216" s="99"/>
    </row>
    <row r="217" spans="1:26" ht="12.75" customHeight="1" x14ac:dyDescent="0.3">
      <c r="A217" s="99"/>
      <c r="B217" s="99"/>
      <c r="C217" s="99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99"/>
      <c r="Z217" s="99"/>
    </row>
    <row r="218" spans="1:26" ht="12.75" customHeight="1" x14ac:dyDescent="0.3">
      <c r="A218" s="99"/>
      <c r="B218" s="99"/>
      <c r="C218" s="99"/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99"/>
      <c r="Z218" s="99"/>
    </row>
    <row r="219" spans="1:26" ht="12.75" customHeight="1" x14ac:dyDescent="0.3">
      <c r="A219" s="99"/>
      <c r="B219" s="99"/>
      <c r="C219" s="99"/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</row>
    <row r="220" spans="1:26" ht="12.75" customHeight="1" x14ac:dyDescent="0.3">
      <c r="A220" s="99"/>
      <c r="B220" s="99"/>
      <c r="C220" s="99"/>
      <c r="D220" s="99"/>
      <c r="E220" s="99"/>
      <c r="F220" s="99"/>
      <c r="G220" s="99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</row>
    <row r="221" spans="1:26" ht="12.75" customHeight="1" x14ac:dyDescent="0.3">
      <c r="A221" s="99"/>
      <c r="B221" s="99"/>
      <c r="C221" s="99"/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</row>
    <row r="222" spans="1:26" ht="12.75" customHeight="1" x14ac:dyDescent="0.3">
      <c r="A222" s="99"/>
      <c r="B222" s="99"/>
      <c r="C222" s="99"/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</row>
    <row r="223" spans="1:26" ht="12.75" customHeight="1" x14ac:dyDescent="0.3">
      <c r="A223" s="99"/>
      <c r="B223" s="99"/>
      <c r="C223" s="99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</row>
    <row r="224" spans="1:26" ht="12.75" customHeight="1" x14ac:dyDescent="0.3">
      <c r="A224" s="99"/>
      <c r="B224" s="99"/>
      <c r="C224" s="99"/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</row>
    <row r="225" spans="1:26" ht="12.75" customHeight="1" x14ac:dyDescent="0.3">
      <c r="A225" s="99"/>
      <c r="B225" s="99"/>
      <c r="C225" s="99"/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</row>
    <row r="226" spans="1:26" ht="12.75" customHeight="1" x14ac:dyDescent="0.3">
      <c r="A226" s="99"/>
      <c r="B226" s="99"/>
      <c r="C226" s="99"/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</row>
    <row r="227" spans="1:26" ht="12.75" customHeight="1" x14ac:dyDescent="0.3">
      <c r="A227" s="99"/>
      <c r="B227" s="99"/>
      <c r="C227" s="99"/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99"/>
      <c r="Z227" s="99"/>
    </row>
    <row r="228" spans="1:26" ht="12.75" customHeight="1" x14ac:dyDescent="0.3">
      <c r="A228" s="99"/>
      <c r="B228" s="99"/>
      <c r="C228" s="99"/>
      <c r="D228" s="99"/>
      <c r="E228" s="99"/>
      <c r="F228" s="99"/>
      <c r="G228" s="99"/>
      <c r="H228" s="99"/>
      <c r="I228" s="99"/>
      <c r="J228" s="99"/>
      <c r="K228" s="99"/>
      <c r="L228" s="99"/>
      <c r="M228" s="99"/>
      <c r="N228" s="99"/>
      <c r="O228" s="99"/>
      <c r="P228" s="99"/>
      <c r="Q228" s="99"/>
      <c r="R228" s="99"/>
      <c r="S228" s="99"/>
      <c r="T228" s="99"/>
      <c r="U228" s="99"/>
      <c r="V228" s="99"/>
      <c r="W228" s="99"/>
      <c r="X228" s="99"/>
      <c r="Y228" s="99"/>
      <c r="Z228" s="99"/>
    </row>
    <row r="229" spans="1:26" ht="12.75" customHeight="1" x14ac:dyDescent="0.3">
      <c r="A229" s="99"/>
      <c r="B229" s="99"/>
      <c r="C229" s="99"/>
      <c r="D229" s="99"/>
      <c r="E229" s="99"/>
      <c r="F229" s="99"/>
      <c r="G229" s="99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99"/>
      <c r="S229" s="99"/>
      <c r="T229" s="99"/>
      <c r="U229" s="99"/>
      <c r="V229" s="99"/>
      <c r="W229" s="99"/>
      <c r="X229" s="99"/>
      <c r="Y229" s="99"/>
      <c r="Z229" s="99"/>
    </row>
    <row r="230" spans="1:26" ht="12.75" customHeight="1" x14ac:dyDescent="0.3">
      <c r="A230" s="99"/>
      <c r="B230" s="99"/>
      <c r="C230" s="99"/>
      <c r="D230" s="99"/>
      <c r="E230" s="99"/>
      <c r="F230" s="99"/>
      <c r="G230" s="99"/>
      <c r="H230" s="99"/>
      <c r="I230" s="99"/>
      <c r="J230" s="99"/>
      <c r="K230" s="99"/>
      <c r="L230" s="99"/>
      <c r="M230" s="99"/>
      <c r="N230" s="99"/>
      <c r="O230" s="99"/>
      <c r="P230" s="99"/>
      <c r="Q230" s="99"/>
      <c r="R230" s="99"/>
      <c r="S230" s="99"/>
      <c r="T230" s="99"/>
      <c r="U230" s="99"/>
      <c r="V230" s="99"/>
      <c r="W230" s="99"/>
      <c r="X230" s="99"/>
      <c r="Y230" s="99"/>
      <c r="Z230" s="99"/>
    </row>
    <row r="231" spans="1:26" ht="12.75" customHeight="1" x14ac:dyDescent="0.3">
      <c r="A231" s="99"/>
      <c r="B231" s="99"/>
      <c r="C231" s="99"/>
      <c r="D231" s="99"/>
      <c r="E231" s="99"/>
      <c r="F231" s="99"/>
      <c r="G231" s="99"/>
      <c r="H231" s="99"/>
      <c r="I231" s="99"/>
      <c r="J231" s="99"/>
      <c r="K231" s="99"/>
      <c r="L231" s="99"/>
      <c r="M231" s="99"/>
      <c r="N231" s="99"/>
      <c r="O231" s="99"/>
      <c r="P231" s="99"/>
      <c r="Q231" s="99"/>
      <c r="R231" s="99"/>
      <c r="S231" s="99"/>
      <c r="T231" s="99"/>
      <c r="U231" s="99"/>
      <c r="V231" s="99"/>
      <c r="W231" s="99"/>
      <c r="X231" s="99"/>
      <c r="Y231" s="99"/>
      <c r="Z231" s="99"/>
    </row>
    <row r="232" spans="1:26" ht="12.75" customHeight="1" x14ac:dyDescent="0.3">
      <c r="A232" s="99"/>
      <c r="B232" s="99"/>
      <c r="C232" s="99"/>
      <c r="D232" s="99"/>
      <c r="E232" s="99"/>
      <c r="F232" s="99"/>
      <c r="G232" s="99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99"/>
      <c r="S232" s="99"/>
      <c r="T232" s="99"/>
      <c r="U232" s="99"/>
      <c r="V232" s="99"/>
      <c r="W232" s="99"/>
      <c r="X232" s="99"/>
      <c r="Y232" s="99"/>
      <c r="Z232" s="99"/>
    </row>
    <row r="233" spans="1:26" ht="12.75" customHeight="1" x14ac:dyDescent="0.3">
      <c r="A233" s="99"/>
      <c r="B233" s="99"/>
      <c r="C233" s="99"/>
      <c r="D233" s="99"/>
      <c r="E233" s="99"/>
      <c r="F233" s="99"/>
      <c r="G233" s="99"/>
      <c r="H233" s="99"/>
      <c r="I233" s="99"/>
      <c r="J233" s="99"/>
      <c r="K233" s="99"/>
      <c r="L233" s="99"/>
      <c r="M233" s="99"/>
      <c r="N233" s="99"/>
      <c r="O233" s="99"/>
      <c r="P233" s="99"/>
      <c r="Q233" s="99"/>
      <c r="R233" s="99"/>
      <c r="S233" s="99"/>
      <c r="T233" s="99"/>
      <c r="U233" s="99"/>
      <c r="V233" s="99"/>
      <c r="W233" s="99"/>
      <c r="X233" s="99"/>
      <c r="Y233" s="99"/>
      <c r="Z233" s="99"/>
    </row>
    <row r="234" spans="1:26" ht="12.75" customHeight="1" x14ac:dyDescent="0.3">
      <c r="A234" s="99"/>
      <c r="B234" s="99"/>
      <c r="C234" s="99"/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99"/>
      <c r="S234" s="99"/>
      <c r="T234" s="99"/>
      <c r="U234" s="99"/>
      <c r="V234" s="99"/>
      <c r="W234" s="99"/>
      <c r="X234" s="99"/>
      <c r="Y234" s="99"/>
      <c r="Z234" s="99"/>
    </row>
    <row r="235" spans="1:26" ht="12.75" customHeight="1" x14ac:dyDescent="0.3">
      <c r="A235" s="99"/>
      <c r="B235" s="99"/>
      <c r="C235" s="99"/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  <c r="Q235" s="99"/>
      <c r="R235" s="99"/>
      <c r="S235" s="99"/>
      <c r="T235" s="99"/>
      <c r="U235" s="99"/>
      <c r="V235" s="99"/>
      <c r="W235" s="99"/>
      <c r="X235" s="99"/>
      <c r="Y235" s="99"/>
      <c r="Z235" s="99"/>
    </row>
    <row r="236" spans="1:26" ht="12.75" customHeight="1" x14ac:dyDescent="0.3">
      <c r="A236" s="99"/>
      <c r="B236" s="99"/>
      <c r="C236" s="99"/>
      <c r="D236" s="99"/>
      <c r="E236" s="99"/>
      <c r="F236" s="99"/>
      <c r="G236" s="99"/>
      <c r="H236" s="99"/>
      <c r="I236" s="99"/>
      <c r="J236" s="99"/>
      <c r="K236" s="99"/>
      <c r="L236" s="99"/>
      <c r="M236" s="99"/>
      <c r="N236" s="99"/>
      <c r="O236" s="99"/>
      <c r="P236" s="99"/>
      <c r="Q236" s="99"/>
      <c r="R236" s="99"/>
      <c r="S236" s="99"/>
      <c r="T236" s="99"/>
      <c r="U236" s="99"/>
      <c r="V236" s="99"/>
      <c r="W236" s="99"/>
      <c r="X236" s="99"/>
      <c r="Y236" s="99"/>
      <c r="Z236" s="99"/>
    </row>
    <row r="237" spans="1:26" ht="12.75" customHeight="1" x14ac:dyDescent="0.3">
      <c r="A237" s="99"/>
      <c r="B237" s="99"/>
      <c r="C237" s="99"/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99"/>
      <c r="S237" s="99"/>
      <c r="T237" s="99"/>
      <c r="U237" s="99"/>
      <c r="V237" s="99"/>
      <c r="W237" s="99"/>
      <c r="X237" s="99"/>
      <c r="Y237" s="99"/>
      <c r="Z237" s="99"/>
    </row>
    <row r="238" spans="1:26" ht="12.75" customHeight="1" x14ac:dyDescent="0.3">
      <c r="A238" s="99"/>
      <c r="B238" s="99"/>
      <c r="C238" s="99"/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99"/>
      <c r="S238" s="99"/>
      <c r="T238" s="99"/>
      <c r="U238" s="99"/>
      <c r="V238" s="99"/>
      <c r="W238" s="99"/>
      <c r="X238" s="99"/>
      <c r="Y238" s="99"/>
      <c r="Z238" s="99"/>
    </row>
    <row r="239" spans="1:26" ht="12.75" customHeight="1" x14ac:dyDescent="0.3">
      <c r="A239" s="99"/>
      <c r="B239" s="99"/>
      <c r="C239" s="99"/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99"/>
      <c r="Z239" s="99"/>
    </row>
    <row r="240" spans="1:26" ht="12.75" customHeight="1" x14ac:dyDescent="0.3">
      <c r="A240" s="99"/>
      <c r="B240" s="99"/>
      <c r="C240" s="99"/>
      <c r="D240" s="99"/>
      <c r="E240" s="99"/>
      <c r="F240" s="99"/>
      <c r="G240" s="99"/>
      <c r="H240" s="99"/>
      <c r="I240" s="99"/>
      <c r="J240" s="99"/>
      <c r="K240" s="99"/>
      <c r="L240" s="99"/>
      <c r="M240" s="99"/>
      <c r="N240" s="99"/>
      <c r="O240" s="99"/>
      <c r="P240" s="99"/>
      <c r="Q240" s="99"/>
      <c r="R240" s="99"/>
      <c r="S240" s="99"/>
      <c r="T240" s="99"/>
      <c r="U240" s="99"/>
      <c r="V240" s="99"/>
      <c r="W240" s="99"/>
      <c r="X240" s="99"/>
      <c r="Y240" s="99"/>
      <c r="Z240" s="99"/>
    </row>
    <row r="241" spans="1:26" ht="12.75" customHeight="1" x14ac:dyDescent="0.3">
      <c r="A241" s="99"/>
      <c r="B241" s="99"/>
      <c r="C241" s="99"/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99"/>
      <c r="Z241" s="99"/>
    </row>
    <row r="242" spans="1:26" ht="12.75" customHeight="1" x14ac:dyDescent="0.3">
      <c r="A242" s="99"/>
      <c r="B242" s="99"/>
      <c r="C242" s="99"/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99"/>
      <c r="S242" s="99"/>
      <c r="T242" s="99"/>
      <c r="U242" s="99"/>
      <c r="V242" s="99"/>
      <c r="W242" s="99"/>
      <c r="X242" s="99"/>
      <c r="Y242" s="99"/>
      <c r="Z242" s="99"/>
    </row>
    <row r="243" spans="1:26" ht="12.75" customHeight="1" x14ac:dyDescent="0.3">
      <c r="A243" s="99"/>
      <c r="B243" s="99"/>
      <c r="C243" s="99"/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99"/>
      <c r="Z243" s="99"/>
    </row>
    <row r="244" spans="1:26" ht="12.75" customHeight="1" x14ac:dyDescent="0.3">
      <c r="A244" s="99"/>
      <c r="B244" s="99"/>
      <c r="C244" s="99"/>
      <c r="D244" s="99"/>
      <c r="E244" s="99"/>
      <c r="F244" s="99"/>
      <c r="G244" s="99"/>
      <c r="H244" s="99"/>
      <c r="I244" s="99"/>
      <c r="J244" s="99"/>
      <c r="K244" s="99"/>
      <c r="L244" s="99"/>
      <c r="M244" s="99"/>
      <c r="N244" s="99"/>
      <c r="O244" s="99"/>
      <c r="P244" s="99"/>
      <c r="Q244" s="99"/>
      <c r="R244" s="99"/>
      <c r="S244" s="99"/>
      <c r="T244" s="99"/>
      <c r="U244" s="99"/>
      <c r="V244" s="99"/>
      <c r="W244" s="99"/>
      <c r="X244" s="99"/>
      <c r="Y244" s="99"/>
      <c r="Z244" s="99"/>
    </row>
    <row r="245" spans="1:26" ht="12.75" customHeight="1" x14ac:dyDescent="0.3">
      <c r="A245" s="99"/>
      <c r="B245" s="99"/>
      <c r="C245" s="99"/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99"/>
      <c r="S245" s="99"/>
      <c r="T245" s="99"/>
      <c r="U245" s="99"/>
      <c r="V245" s="99"/>
      <c r="W245" s="99"/>
      <c r="X245" s="99"/>
      <c r="Y245" s="99"/>
      <c r="Z245" s="99"/>
    </row>
    <row r="246" spans="1:26" ht="12.75" customHeight="1" x14ac:dyDescent="0.3">
      <c r="A246" s="99"/>
      <c r="B246" s="99"/>
      <c r="C246" s="99"/>
      <c r="D246" s="99"/>
      <c r="E246" s="99"/>
      <c r="F246" s="99"/>
      <c r="G246" s="99"/>
      <c r="H246" s="99"/>
      <c r="I246" s="99"/>
      <c r="J246" s="99"/>
      <c r="K246" s="99"/>
      <c r="L246" s="99"/>
      <c r="M246" s="99"/>
      <c r="N246" s="99"/>
      <c r="O246" s="99"/>
      <c r="P246" s="99"/>
      <c r="Q246" s="99"/>
      <c r="R246" s="99"/>
      <c r="S246" s="99"/>
      <c r="T246" s="99"/>
      <c r="U246" s="99"/>
      <c r="V246" s="99"/>
      <c r="W246" s="99"/>
      <c r="X246" s="99"/>
      <c r="Y246" s="99"/>
      <c r="Z246" s="99"/>
    </row>
    <row r="247" spans="1:26" ht="12.75" customHeight="1" x14ac:dyDescent="0.3">
      <c r="A247" s="99"/>
      <c r="B247" s="99"/>
      <c r="C247" s="99"/>
      <c r="D247" s="99"/>
      <c r="E247" s="99"/>
      <c r="F247" s="99"/>
      <c r="G247" s="99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99"/>
      <c r="Z247" s="99"/>
    </row>
    <row r="248" spans="1:26" ht="12.75" customHeight="1" x14ac:dyDescent="0.3">
      <c r="A248" s="99"/>
      <c r="B248" s="99"/>
      <c r="C248" s="99"/>
      <c r="D248" s="99"/>
      <c r="E248" s="99"/>
      <c r="F248" s="99"/>
      <c r="G248" s="99"/>
      <c r="H248" s="99"/>
      <c r="I248" s="99"/>
      <c r="J248" s="99"/>
      <c r="K248" s="99"/>
      <c r="L248" s="99"/>
      <c r="M248" s="99"/>
      <c r="N248" s="99"/>
      <c r="O248" s="99"/>
      <c r="P248" s="99"/>
      <c r="Q248" s="99"/>
      <c r="R248" s="99"/>
      <c r="S248" s="99"/>
      <c r="T248" s="99"/>
      <c r="U248" s="99"/>
      <c r="V248" s="99"/>
      <c r="W248" s="99"/>
      <c r="X248" s="99"/>
      <c r="Y248" s="99"/>
      <c r="Z248" s="99"/>
    </row>
    <row r="249" spans="1:26" ht="12.75" customHeight="1" x14ac:dyDescent="0.3">
      <c r="A249" s="99"/>
      <c r="B249" s="99"/>
      <c r="C249" s="99"/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99"/>
      <c r="Z249" s="99"/>
    </row>
    <row r="250" spans="1:26" ht="12.75" customHeight="1" x14ac:dyDescent="0.3">
      <c r="A250" s="99"/>
      <c r="B250" s="99"/>
      <c r="C250" s="99"/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99"/>
      <c r="S250" s="99"/>
      <c r="T250" s="99"/>
      <c r="U250" s="99"/>
      <c r="V250" s="99"/>
      <c r="W250" s="99"/>
      <c r="X250" s="99"/>
      <c r="Y250" s="99"/>
      <c r="Z250" s="99"/>
    </row>
    <row r="251" spans="1:26" ht="12.75" customHeight="1" x14ac:dyDescent="0.3">
      <c r="A251" s="99"/>
      <c r="B251" s="99"/>
      <c r="C251" s="99"/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99"/>
      <c r="S251" s="99"/>
      <c r="T251" s="99"/>
      <c r="U251" s="99"/>
      <c r="V251" s="99"/>
      <c r="W251" s="99"/>
      <c r="X251" s="99"/>
      <c r="Y251" s="99"/>
      <c r="Z251" s="99"/>
    </row>
    <row r="252" spans="1:26" ht="12.75" customHeight="1" x14ac:dyDescent="0.3">
      <c r="A252" s="99"/>
      <c r="B252" s="99"/>
      <c r="C252" s="99"/>
      <c r="D252" s="99"/>
      <c r="E252" s="99"/>
      <c r="F252" s="99"/>
      <c r="G252" s="99"/>
      <c r="H252" s="99"/>
      <c r="I252" s="99"/>
      <c r="J252" s="99"/>
      <c r="K252" s="99"/>
      <c r="L252" s="99"/>
      <c r="M252" s="99"/>
      <c r="N252" s="99"/>
      <c r="O252" s="99"/>
      <c r="P252" s="99"/>
      <c r="Q252" s="99"/>
      <c r="R252" s="99"/>
      <c r="S252" s="99"/>
      <c r="T252" s="99"/>
      <c r="U252" s="99"/>
      <c r="V252" s="99"/>
      <c r="W252" s="99"/>
      <c r="X252" s="99"/>
      <c r="Y252" s="99"/>
      <c r="Z252" s="99"/>
    </row>
    <row r="253" spans="1:26" ht="12.75" customHeight="1" x14ac:dyDescent="0.3">
      <c r="A253" s="99"/>
      <c r="B253" s="99"/>
      <c r="C253" s="99"/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99"/>
      <c r="S253" s="99"/>
      <c r="T253" s="99"/>
      <c r="U253" s="99"/>
      <c r="V253" s="99"/>
      <c r="W253" s="99"/>
      <c r="X253" s="99"/>
      <c r="Y253" s="99"/>
      <c r="Z253" s="99"/>
    </row>
    <row r="254" spans="1:26" ht="12.75" customHeight="1" x14ac:dyDescent="0.3">
      <c r="A254" s="99"/>
      <c r="B254" s="99"/>
      <c r="C254" s="99"/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99"/>
      <c r="S254" s="99"/>
      <c r="T254" s="99"/>
      <c r="U254" s="99"/>
      <c r="V254" s="99"/>
      <c r="W254" s="99"/>
      <c r="X254" s="99"/>
      <c r="Y254" s="99"/>
      <c r="Z254" s="99"/>
    </row>
    <row r="255" spans="1:26" ht="12.75" customHeight="1" x14ac:dyDescent="0.3">
      <c r="A255" s="99"/>
      <c r="B255" s="99"/>
      <c r="C255" s="99"/>
      <c r="D255" s="99"/>
      <c r="E255" s="99"/>
      <c r="F255" s="99"/>
      <c r="G255" s="99"/>
      <c r="H255" s="99"/>
      <c r="I255" s="99"/>
      <c r="J255" s="99"/>
      <c r="K255" s="99"/>
      <c r="L255" s="99"/>
      <c r="M255" s="99"/>
      <c r="N255" s="99"/>
      <c r="O255" s="99"/>
      <c r="P255" s="99"/>
      <c r="Q255" s="99"/>
      <c r="R255" s="99"/>
      <c r="S255" s="99"/>
      <c r="T255" s="99"/>
      <c r="U255" s="99"/>
      <c r="V255" s="99"/>
      <c r="W255" s="99"/>
      <c r="X255" s="99"/>
      <c r="Y255" s="99"/>
      <c r="Z255" s="99"/>
    </row>
    <row r="256" spans="1:26" ht="12.75" customHeight="1" x14ac:dyDescent="0.3">
      <c r="A256" s="99"/>
      <c r="B256" s="99"/>
      <c r="C256" s="99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99"/>
      <c r="S256" s="99"/>
      <c r="T256" s="99"/>
      <c r="U256" s="99"/>
      <c r="V256" s="99"/>
      <c r="W256" s="99"/>
      <c r="X256" s="99"/>
      <c r="Y256" s="99"/>
      <c r="Z256" s="99"/>
    </row>
    <row r="257" spans="1:26" ht="12.75" customHeight="1" x14ac:dyDescent="0.3">
      <c r="A257" s="99"/>
      <c r="B257" s="99"/>
      <c r="C257" s="99"/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99"/>
      <c r="S257" s="99"/>
      <c r="T257" s="99"/>
      <c r="U257" s="99"/>
      <c r="V257" s="99"/>
      <c r="W257" s="99"/>
      <c r="X257" s="99"/>
      <c r="Y257" s="99"/>
      <c r="Z257" s="99"/>
    </row>
    <row r="258" spans="1:26" ht="12.75" customHeight="1" x14ac:dyDescent="0.3">
      <c r="A258" s="99"/>
      <c r="B258" s="99"/>
      <c r="C258" s="99"/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99"/>
      <c r="S258" s="99"/>
      <c r="T258" s="99"/>
      <c r="U258" s="99"/>
      <c r="V258" s="99"/>
      <c r="W258" s="99"/>
      <c r="X258" s="99"/>
      <c r="Y258" s="99"/>
      <c r="Z258" s="99"/>
    </row>
    <row r="259" spans="1:26" ht="12.75" customHeight="1" x14ac:dyDescent="0.3">
      <c r="A259" s="99"/>
      <c r="B259" s="99"/>
      <c r="C259" s="99"/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99"/>
      <c r="S259" s="99"/>
      <c r="T259" s="99"/>
      <c r="U259" s="99"/>
      <c r="V259" s="99"/>
      <c r="W259" s="99"/>
      <c r="X259" s="99"/>
      <c r="Y259" s="99"/>
      <c r="Z259" s="99"/>
    </row>
    <row r="260" spans="1:26" ht="12.75" customHeight="1" x14ac:dyDescent="0.3">
      <c r="A260" s="99"/>
      <c r="B260" s="99"/>
      <c r="C260" s="99"/>
      <c r="D260" s="99"/>
      <c r="E260" s="99"/>
      <c r="F260" s="99"/>
      <c r="G260" s="99"/>
      <c r="H260" s="99"/>
      <c r="I260" s="99"/>
      <c r="J260" s="99"/>
      <c r="K260" s="99"/>
      <c r="L260" s="99"/>
      <c r="M260" s="99"/>
      <c r="N260" s="99"/>
      <c r="O260" s="99"/>
      <c r="P260" s="99"/>
      <c r="Q260" s="99"/>
      <c r="R260" s="99"/>
      <c r="S260" s="99"/>
      <c r="T260" s="99"/>
      <c r="U260" s="99"/>
      <c r="V260" s="99"/>
      <c r="W260" s="99"/>
      <c r="X260" s="99"/>
      <c r="Y260" s="99"/>
      <c r="Z260" s="99"/>
    </row>
    <row r="261" spans="1:26" ht="12.75" customHeight="1" x14ac:dyDescent="0.3">
      <c r="A261" s="99"/>
      <c r="B261" s="99"/>
      <c r="C261" s="99"/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99"/>
      <c r="S261" s="99"/>
      <c r="T261" s="99"/>
      <c r="U261" s="99"/>
      <c r="V261" s="99"/>
      <c r="W261" s="99"/>
      <c r="X261" s="99"/>
      <c r="Y261" s="99"/>
      <c r="Z261" s="99"/>
    </row>
    <row r="262" spans="1:26" ht="12.75" customHeight="1" x14ac:dyDescent="0.3">
      <c r="A262" s="99"/>
      <c r="B262" s="99"/>
      <c r="C262" s="99"/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99"/>
      <c r="S262" s="99"/>
      <c r="T262" s="99"/>
      <c r="U262" s="99"/>
      <c r="V262" s="99"/>
      <c r="W262" s="99"/>
      <c r="X262" s="99"/>
      <c r="Y262" s="99"/>
      <c r="Z262" s="99"/>
    </row>
    <row r="263" spans="1:26" ht="12.75" customHeight="1" x14ac:dyDescent="0.3">
      <c r="A263" s="99"/>
      <c r="B263" s="99"/>
      <c r="C263" s="99"/>
      <c r="D263" s="99"/>
      <c r="E263" s="99"/>
      <c r="F263" s="9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99"/>
      <c r="S263" s="99"/>
      <c r="T263" s="99"/>
      <c r="U263" s="99"/>
      <c r="V263" s="99"/>
      <c r="W263" s="99"/>
      <c r="X263" s="99"/>
      <c r="Y263" s="99"/>
      <c r="Z263" s="99"/>
    </row>
    <row r="264" spans="1:26" ht="12.75" customHeight="1" x14ac:dyDescent="0.3">
      <c r="A264" s="99"/>
      <c r="B264" s="99"/>
      <c r="C264" s="99"/>
      <c r="D264" s="99"/>
      <c r="E264" s="99"/>
      <c r="F264" s="99"/>
      <c r="G264" s="99"/>
      <c r="H264" s="99"/>
      <c r="I264" s="99"/>
      <c r="J264" s="99"/>
      <c r="K264" s="99"/>
      <c r="L264" s="99"/>
      <c r="M264" s="99"/>
      <c r="N264" s="99"/>
      <c r="O264" s="99"/>
      <c r="P264" s="99"/>
      <c r="Q264" s="99"/>
      <c r="R264" s="99"/>
      <c r="S264" s="99"/>
      <c r="T264" s="99"/>
      <c r="U264" s="99"/>
      <c r="V264" s="99"/>
      <c r="W264" s="99"/>
      <c r="X264" s="99"/>
      <c r="Y264" s="99"/>
      <c r="Z264" s="99"/>
    </row>
    <row r="265" spans="1:26" ht="12.75" customHeight="1" x14ac:dyDescent="0.3">
      <c r="A265" s="99"/>
      <c r="B265" s="99"/>
      <c r="C265" s="99"/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99"/>
      <c r="S265" s="99"/>
      <c r="T265" s="99"/>
      <c r="U265" s="99"/>
      <c r="V265" s="99"/>
      <c r="W265" s="99"/>
      <c r="X265" s="99"/>
      <c r="Y265" s="99"/>
      <c r="Z265" s="99"/>
    </row>
    <row r="266" spans="1:26" ht="12.75" customHeight="1" x14ac:dyDescent="0.3">
      <c r="A266" s="99"/>
      <c r="B266" s="99"/>
      <c r="C266" s="99"/>
      <c r="D266" s="99"/>
      <c r="E266" s="99"/>
      <c r="F266" s="99"/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99"/>
      <c r="S266" s="99"/>
      <c r="T266" s="99"/>
      <c r="U266" s="99"/>
      <c r="V266" s="99"/>
      <c r="W266" s="99"/>
      <c r="X266" s="99"/>
      <c r="Y266" s="99"/>
      <c r="Z266" s="99"/>
    </row>
    <row r="267" spans="1:26" ht="12.75" customHeight="1" x14ac:dyDescent="0.3">
      <c r="A267" s="99"/>
      <c r="B267" s="99"/>
      <c r="C267" s="99"/>
      <c r="D267" s="99"/>
      <c r="E267" s="99"/>
      <c r="F267" s="99"/>
      <c r="G267" s="99"/>
      <c r="H267" s="99"/>
      <c r="I267" s="99"/>
      <c r="J267" s="99"/>
      <c r="K267" s="99"/>
      <c r="L267" s="99"/>
      <c r="M267" s="99"/>
      <c r="N267" s="99"/>
      <c r="O267" s="99"/>
      <c r="P267" s="99"/>
      <c r="Q267" s="99"/>
      <c r="R267" s="99"/>
      <c r="S267" s="99"/>
      <c r="T267" s="99"/>
      <c r="U267" s="99"/>
      <c r="V267" s="99"/>
      <c r="W267" s="99"/>
      <c r="X267" s="99"/>
      <c r="Y267" s="99"/>
      <c r="Z267" s="99"/>
    </row>
    <row r="268" spans="1:26" ht="12.75" customHeight="1" x14ac:dyDescent="0.3">
      <c r="A268" s="99"/>
      <c r="B268" s="99"/>
      <c r="C268" s="99"/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99"/>
      <c r="S268" s="99"/>
      <c r="T268" s="99"/>
      <c r="U268" s="99"/>
      <c r="V268" s="99"/>
      <c r="W268" s="99"/>
      <c r="X268" s="99"/>
      <c r="Y268" s="99"/>
      <c r="Z268" s="99"/>
    </row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45">
    <mergeCell ref="B15:H15"/>
    <mergeCell ref="A1:F1"/>
    <mergeCell ref="A2:F2"/>
    <mergeCell ref="A5:I5"/>
    <mergeCell ref="A6:I6"/>
    <mergeCell ref="B7:I7"/>
    <mergeCell ref="B8:H8"/>
    <mergeCell ref="B10:D10"/>
    <mergeCell ref="B11:D11"/>
    <mergeCell ref="B12:D12"/>
    <mergeCell ref="B13:H13"/>
    <mergeCell ref="B14:H14"/>
    <mergeCell ref="B28:H28"/>
    <mergeCell ref="B16:H16"/>
    <mergeCell ref="B17:H17"/>
    <mergeCell ref="B18:H18"/>
    <mergeCell ref="B19:H19"/>
    <mergeCell ref="B20:H20"/>
    <mergeCell ref="B21:H21"/>
    <mergeCell ref="B22:H22"/>
    <mergeCell ref="F23:H23"/>
    <mergeCell ref="B25:I25"/>
    <mergeCell ref="B26:H26"/>
    <mergeCell ref="B27:H27"/>
    <mergeCell ref="B42:H42"/>
    <mergeCell ref="B29:H29"/>
    <mergeCell ref="B30:H30"/>
    <mergeCell ref="B31:H31"/>
    <mergeCell ref="B32:H32"/>
    <mergeCell ref="B33:H33"/>
    <mergeCell ref="B34:H34"/>
    <mergeCell ref="F36:H36"/>
    <mergeCell ref="B38:I38"/>
    <mergeCell ref="B39:H39"/>
    <mergeCell ref="B40:H40"/>
    <mergeCell ref="B41:H41"/>
    <mergeCell ref="A54:H54"/>
    <mergeCell ref="A56:H56"/>
    <mergeCell ref="B43:H43"/>
    <mergeCell ref="B44:H44"/>
    <mergeCell ref="B45:H45"/>
    <mergeCell ref="B48:H48"/>
    <mergeCell ref="F49:H49"/>
    <mergeCell ref="B51:E51"/>
    <mergeCell ref="F51:H51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INTERVENTORIA</vt:lpstr>
      <vt:lpstr>FACTOR MULTIPLICDOR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2026-07-22T00:24:16Z</dcterms:created>
  <dcterms:modified xsi:type="dcterms:W3CDTF">2026-07-22T18:57:15Z</dcterms:modified>
</cp:coreProperties>
</file>