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alejandro_ortega_desur_gov_co/Documents/PROCESOS DE CONTRATACION/2026/AGOSTO 2026/OBRA ANDENES/"/>
    </mc:Choice>
  </mc:AlternateContent>
  <xr:revisionPtr revIDLastSave="0" documentId="8_{77DB7005-F5DF-4125-BC76-C9FF3B03C7B8}" xr6:coauthVersionLast="47" xr6:coauthVersionMax="47" xr10:uidLastSave="{00000000-0000-0000-0000-000000000000}"/>
  <bookViews>
    <workbookView xWindow="-120" yWindow="-120" windowWidth="29040" windowHeight="15720" xr2:uid="{6776500C-971A-4849-AD99-58CA1432B24E}"/>
  </bookViews>
  <sheets>
    <sheet name="Hoja1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8" i="1" l="1"/>
  <c r="G57" i="1"/>
  <c r="G56" i="1"/>
  <c r="G55" i="1"/>
  <c r="G54" i="1"/>
  <c r="E47" i="1"/>
  <c r="G47" i="1" s="1"/>
  <c r="E46" i="1"/>
  <c r="G46" i="1" s="1"/>
  <c r="G45" i="1" s="1"/>
  <c r="E44" i="1"/>
  <c r="G44" i="1" s="1"/>
  <c r="G43" i="1" s="1"/>
  <c r="G42" i="1" s="1"/>
  <c r="E41" i="1"/>
  <c r="G41" i="1" s="1"/>
  <c r="E40" i="1"/>
  <c r="G40" i="1" s="1"/>
  <c r="G39" i="1" s="1"/>
  <c r="G38" i="1" s="1"/>
  <c r="E37" i="1"/>
  <c r="G37" i="1" s="1"/>
  <c r="G36" i="1" s="1"/>
  <c r="G35" i="1" s="1"/>
  <c r="E34" i="1"/>
  <c r="G34" i="1" s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G25" i="1" s="1"/>
  <c r="G24" i="1" s="1"/>
  <c r="E23" i="1"/>
  <c r="G23" i="1" s="1"/>
  <c r="E22" i="1"/>
  <c r="G22" i="1" s="1"/>
  <c r="E21" i="1"/>
  <c r="G21" i="1" s="1"/>
  <c r="G20" i="1" s="1"/>
  <c r="E19" i="1"/>
  <c r="G19" i="1" s="1"/>
  <c r="G18" i="1" s="1"/>
  <c r="G17" i="1" s="1"/>
  <c r="E16" i="1"/>
  <c r="G16" i="1" s="1"/>
  <c r="E15" i="1"/>
  <c r="G15" i="1" s="1"/>
  <c r="E14" i="1"/>
  <c r="G14" i="1" s="1"/>
  <c r="E13" i="1"/>
  <c r="G13" i="1" s="1"/>
  <c r="G12" i="1" s="1"/>
  <c r="G11" i="1" s="1"/>
  <c r="E10" i="1"/>
  <c r="G10" i="1" s="1"/>
  <c r="G9" i="1" s="1"/>
  <c r="E8" i="1"/>
  <c r="G8" i="1" s="1"/>
  <c r="G7" i="1" s="1"/>
  <c r="G6" i="1" s="1"/>
  <c r="G48" i="1" l="1"/>
  <c r="G49" i="1" l="1"/>
  <c r="G50" i="1"/>
  <c r="G51" i="1"/>
  <c r="G53" i="1"/>
  <c r="G59" i="1"/>
  <c r="G61" i="1"/>
  <c r="G63" i="1"/>
</calcChain>
</file>

<file path=xl/sharedStrings.xml><?xml version="1.0" encoding="utf-8"?>
<sst xmlns="http://schemas.openxmlformats.org/spreadsheetml/2006/main" count="122" uniqueCount="105">
  <si>
    <r>
      <rPr>
        <b/>
        <sz val="14"/>
        <color rgb="FF000000"/>
        <rFont val="Swis721 LtCn BT"/>
        <family val="2"/>
      </rPr>
      <t>EMPRESA DE VIVIENDA Y DESARROLLO URBANO Y RURAL DEL MUNICIPIO DE ENVIGADO “DESur”</t>
    </r>
    <r>
      <rPr>
        <sz val="14"/>
        <color rgb="FF000000"/>
        <rFont val="Swis721 LtCn BT"/>
        <family val="2"/>
      </rPr>
      <t xml:space="preserve">
PROCESO GESTIÓN Y ADMINISTRACIÓN DE PROYECTOS</t>
    </r>
  </si>
  <si>
    <t>ANDENES ENVIGADO 2026</t>
  </si>
  <si>
    <t>ÍTEM</t>
  </si>
  <si>
    <t>DESCRIPCIÓN</t>
  </si>
  <si>
    <t>UNIDAD</t>
  </si>
  <si>
    <t>CANTIDAD</t>
  </si>
  <si>
    <t>VALOR UNITARIO</t>
  </si>
  <si>
    <t xml:space="preserve">VALOR TOTAL </t>
  </si>
  <si>
    <t>1</t>
  </si>
  <si>
    <t>ACTIVIDADES PRELIMINARES</t>
  </si>
  <si>
    <t>1.1</t>
  </si>
  <si>
    <t>CERRAMIENTOS</t>
  </si>
  <si>
    <t>1.1.1</t>
  </si>
  <si>
    <t>Cerramiento Provisional con largueros de madera común y tela de verde, altura de 2.1 m. Incluye suministro, transporte e instalación de los materiales, perforaciones, concreto para instalación de largueros y todos los demás elementos necesarios para su correcta instalación.</t>
  </si>
  <si>
    <t>m</t>
  </si>
  <si>
    <t>COMISIÓN TOPOGRAFÍA Y REFERENCIACIÓN</t>
  </si>
  <si>
    <t>1.2.1</t>
  </si>
  <si>
    <t>Localización, Trazado y Replanteo con comisión de topografía</t>
  </si>
  <si>
    <t>dia</t>
  </si>
  <si>
    <t>2</t>
  </si>
  <si>
    <t>DESMONTE, RETIROS Y DEMOLICIONES</t>
  </si>
  <si>
    <t>DEMOLICIONES</t>
  </si>
  <si>
    <t>2.1.1</t>
  </si>
  <si>
    <t>Demolición de pavimento espesor entre 5 a 10 cm, incluye transporte a sitio de acopio.</t>
  </si>
  <si>
    <t>m²</t>
  </si>
  <si>
    <t>2.1.2</t>
  </si>
  <si>
    <t>Demolición de cordones prefabricados en concreto, incluye transporte interno y disposición final en botadero oficial.</t>
  </si>
  <si>
    <t xml:space="preserve">m  </t>
  </si>
  <si>
    <t>2.1.3</t>
  </si>
  <si>
    <t>Demolición de andenes en concreto, incluye transporte y botada de material sobrante en botaderos oficiales</t>
  </si>
  <si>
    <t>2.1.4</t>
  </si>
  <si>
    <t>CARGUE MANUAL O MECÁNICO, TRANSPORTE Y BOTADA de material proveniente de las explanaciones y excavaciones. Incluye cargue con paleros y derecho de botadero. Se debe hacer en botaderos oficiales autorizados por la entidad competente o hasta el sitio que indique la interventoría. Su medida será en sitio.</t>
  </si>
  <si>
    <t>m³</t>
  </si>
  <si>
    <t>3</t>
  </si>
  <si>
    <t>EXCAVACIONES Y LLENOS</t>
  </si>
  <si>
    <t>3.1</t>
  </si>
  <si>
    <t xml:space="preserve">EXCAVACIONES  </t>
  </si>
  <si>
    <t>3.1.1</t>
  </si>
  <si>
    <t>Excavación Manual de material heterogéneo  de 0-2 metros, bajo cualquier grado de humedad. Incluye: roca descompuesta, bolas de roca de volúmen inferior a 1 m³,  transporte interno  de material a sitio de acopio.</t>
  </si>
  <si>
    <t>3.2</t>
  </si>
  <si>
    <t>LLENOS</t>
  </si>
  <si>
    <t>3.2.1</t>
  </si>
  <si>
    <t>Suministro, transporte e instalación de base granular, compactado mecánicamente hasta obtener una densidad minima del 98% de la máxima obtenida en el ensayo del próctor modificado</t>
  </si>
  <si>
    <t>3.2.2</t>
  </si>
  <si>
    <t>Llenos en Arenilla, compactados mecánicamente hasta obtener una densidad del 95% de la máxima obtenida en el ensayo del próctor modificado. Incluye el suministro, transporte, colocación de la arenilla, la compactación de la misma y transporte interno. Y su medida sera en sitio ya compactado.</t>
  </si>
  <si>
    <t>3.2.3</t>
  </si>
  <si>
    <t xml:space="preserve">Suministro, Transporte y colocación de material filtrante con triturado de 3/4" hasta 1". </t>
  </si>
  <si>
    <t>4</t>
  </si>
  <si>
    <t>CONCRETOS Y PREFABRICADOS</t>
  </si>
  <si>
    <t>4.1</t>
  </si>
  <si>
    <t xml:space="preserve">CONCRETOS  </t>
  </si>
  <si>
    <t>4.1.1</t>
  </si>
  <si>
    <t>Suministro y colocación de Mortero 1:4 para pisos,  incluye suministro y transporte de los materiales y todo lo necesario para su correcta construcción y funcionamiento. e= 5 cm</t>
  </si>
  <si>
    <t>4.1.2</t>
  </si>
  <si>
    <t xml:space="preserve">Construcción de ANDÉN O PLACAS en concreto de 21 Mpa espesor  de 0.10 m, pendientado y llaneado, vaciado alternado. Incluye suministro y transporte de los materiales, junta fria de 1.0cm, curado y todo lo necesario para su correcta construcción y funcionamiento. Se ejecutarán los rebajes que sean necesarios para garantizar el acceso de los discapacitados. Inluye malla electrosoldada D-84 y todo lo necesario para su correcta ejecución </t>
  </si>
  <si>
    <t>4.1.3</t>
  </si>
  <si>
    <t>Construccion de cajas domiciliarias para medidores de acueducto. Incluye tapa y todo lo necesario para su correcta ejecución y funcionamiento</t>
  </si>
  <si>
    <t>und</t>
  </si>
  <si>
    <t>4.1.4</t>
  </si>
  <si>
    <t>Realce de cajas de inspección ocular tipo MH. Incluye reposicion de cuello, tapa y todo lo necesario para su correcto funcionamiento</t>
  </si>
  <si>
    <t>4.1.5</t>
  </si>
  <si>
    <t>Realce cajas de inspección de domiciliarias de alcantarillado. Incluye herraje.</t>
  </si>
  <si>
    <t>4.1.6</t>
  </si>
  <si>
    <t>Realce de cajas domiciliarias de medidores de acueducto. Incluye tapa</t>
  </si>
  <si>
    <t>4.1.7</t>
  </si>
  <si>
    <t>Suministro, transporte e instalación cordón prefabricado de anden o piso, de 0,15 x 0,45 m. Incluye todos los demás elementos necesarios para  su correcta construcción.</t>
  </si>
  <si>
    <t>4.2</t>
  </si>
  <si>
    <t>PREFABRICADOS</t>
  </si>
  <si>
    <t>4.2.1</t>
  </si>
  <si>
    <t>Colocación de ADOQUÍN TÁCTIL ALERTA 20 x 20 x 6. Color amarillo, . Para un ancho de 0,20 m. Incluye suministro y transporte de los adoquines, perfilación, nivelación  del terreno y adecuación de la superficie, corte de piezas, arena de sello y todo lo necesario para su correcta construcción y funcionamiento.</t>
  </si>
  <si>
    <t>5</t>
  </si>
  <si>
    <t>ACERO DE REFUERZO</t>
  </si>
  <si>
    <t>ACERO FIGURADO</t>
  </si>
  <si>
    <t>5.1.1</t>
  </si>
  <si>
    <t>Suministro, transporte e instalación de ACERO DE REFUERZO FIGURADO FY= 420 Mpa 60000 PSI, corrugado. Incluye transporte con descarga, transporte interno, alambre de amarre, certificados y todos los elementos necesarios para su correcta instalación, según diseño y recomendaciones estructurales.</t>
  </si>
  <si>
    <t>kg</t>
  </si>
  <si>
    <t>6</t>
  </si>
  <si>
    <t>IMPERMEABILIZACIONES Y FILTROS</t>
  </si>
  <si>
    <t>FILTROS Y CAÑUELAS</t>
  </si>
  <si>
    <t>6.1.1</t>
  </si>
  <si>
    <t>Construcción de Filtro de 0.3x4m contra Muro de Contención en tubería perforada de 4'', geotextil no tejido de 2600 y triturado de 1 1/2'', incluye suministro y transporte de los materiales y todo lo necesario para su correcta construcción y funcionamiento.</t>
  </si>
  <si>
    <t>6.1.2</t>
  </si>
  <si>
    <t xml:space="preserve">Construcción de Cañuela para Filtro en concreto de 210 kg/cm2, incluye suministro y transporte de los materiales y todo lo necesario para su correcta construcción y funcionamiento. </t>
  </si>
  <si>
    <t>7</t>
  </si>
  <si>
    <t>URBANISMO</t>
  </si>
  <si>
    <t>ZONAS VERDES</t>
  </si>
  <si>
    <t>7.1.1</t>
  </si>
  <si>
    <t>Suministro transporte e instalación de grama tipo macana.</t>
  </si>
  <si>
    <t>8</t>
  </si>
  <si>
    <t>OBRAS VARIAS</t>
  </si>
  <si>
    <t>Construcción de carcamo en concreto 15 cm de ancho altura variable cm en concreto de 3000 PSI, incluye rejilla en concreto o en madera plástica de 30 cm de ancho y 2,5 cm de espesor</t>
  </si>
  <si>
    <t>Extracción de tocon y raices de arbol, cargue, transporte y botada de materiales sobrantes en botaderos oficiales o donde lo indique la interventoría.</t>
  </si>
  <si>
    <t>COSTO DIRECTO</t>
  </si>
  <si>
    <t>PORCENTAJE AU</t>
  </si>
  <si>
    <t>COSTOS INDIRECTOS</t>
  </si>
  <si>
    <t>TOTAL COSTO DIRECTO + AU</t>
  </si>
  <si>
    <r>
      <t xml:space="preserve">GASTOS REEMBOLSABLES   </t>
    </r>
    <r>
      <rPr>
        <b/>
        <sz val="14"/>
        <color rgb="FFFF0000"/>
        <rFont val="Swis721 LtCn BT"/>
      </rPr>
      <t>(NO MODIFICAR)</t>
    </r>
  </si>
  <si>
    <r>
      <t xml:space="preserve">Componente SST (Revisar subanálisis AU) </t>
    </r>
    <r>
      <rPr>
        <sz val="14"/>
        <color rgb="FFFF0000"/>
        <rFont val="Swis721 LtCn BT"/>
      </rPr>
      <t>(NO MODIFICAR)</t>
    </r>
  </si>
  <si>
    <r>
      <t xml:space="preserve">Componente Ambiental (Revisar subanálisis AU) </t>
    </r>
    <r>
      <rPr>
        <sz val="14"/>
        <color rgb="FFFF0000"/>
        <rFont val="Swis721 LtCn BT"/>
      </rPr>
      <t>(NO MODIFICAR)</t>
    </r>
  </si>
  <si>
    <r>
      <t xml:space="preserve">Componente social (Revisar subanálisis AU) </t>
    </r>
    <r>
      <rPr>
        <sz val="14"/>
        <color rgb="FFFF0000"/>
        <rFont val="Swis721 LtCn BT"/>
      </rPr>
      <t>(NO MODIFICAR)</t>
    </r>
  </si>
  <si>
    <r>
      <t>Plan de Manejo de Tránsito PMT (Revisar pestaña subanálisis AU)</t>
    </r>
    <r>
      <rPr>
        <sz val="14"/>
        <color rgb="FFFF0000"/>
        <rFont val="Swis721 LtCn BT"/>
      </rPr>
      <t xml:space="preserve"> (NO MODIFICAR)</t>
    </r>
  </si>
  <si>
    <r>
      <t xml:space="preserve">Ensayos de laboratorio (Revisar pestaña Ensayos) </t>
    </r>
    <r>
      <rPr>
        <sz val="14"/>
        <color rgb="FFFF0000"/>
        <rFont val="Swis721 LtCn BT"/>
      </rPr>
      <t>(NO MODIFICAR)</t>
    </r>
  </si>
  <si>
    <r>
      <t xml:space="preserve">Pólizas (Revisar pestaña) </t>
    </r>
    <r>
      <rPr>
        <sz val="14"/>
        <color rgb="FFFF0000"/>
        <rFont val="Swis721 LtCn BT"/>
      </rPr>
      <t>(NO MODIFICAR)</t>
    </r>
  </si>
  <si>
    <t>TOTAL BASE GRAVABLE PARA IMPUESTOS, TASAS Y CONTRIBUCIONES</t>
  </si>
  <si>
    <t>TOTAL CONTRATO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</si>
</sst>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6" formatCode="&quot;$&quot;\ #,##0"/>
    <numFmt numFmtId="167" formatCode="0.0"/>
    <numFmt numFmtId="169" formatCode="_(&quot;$&quot;\ * #,##0_);_(&quot;$&quot;\ * \(#,##0\);_(&quot;$&quot;\ * &quot;-&quot;??_);_(@_)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rgb="FF000000"/>
      <name val="Swis721 LtCn BT"/>
      <family val="2"/>
    </font>
    <font>
      <b/>
      <sz val="14"/>
      <color rgb="FF000000"/>
      <name val="Swis721 LtCn BT"/>
      <family val="2"/>
    </font>
    <font>
      <sz val="12"/>
      <color rgb="FF000000"/>
      <name val="Arial"/>
      <family val="2"/>
    </font>
    <font>
      <b/>
      <sz val="14"/>
      <color theme="1"/>
      <name val="Swis721 LtCn BT"/>
      <family val="2"/>
    </font>
    <font>
      <b/>
      <sz val="18"/>
      <name val="Swis721 LtCn BT"/>
      <family val="2"/>
    </font>
    <font>
      <b/>
      <sz val="14"/>
      <name val="Swis721 LtCn BT"/>
      <family val="2"/>
    </font>
    <font>
      <u/>
      <sz val="11"/>
      <color theme="10"/>
      <name val="Aptos Narrow"/>
      <family val="2"/>
      <scheme val="minor"/>
    </font>
    <font>
      <sz val="11"/>
      <color rgb="FF000000"/>
      <name val="Calibri"/>
      <family val="2"/>
    </font>
    <font>
      <sz val="14"/>
      <name val="Swis721 LtCn BT"/>
      <family val="2"/>
    </font>
    <font>
      <sz val="14"/>
      <color theme="1"/>
      <name val="Swis721 LtCn BT"/>
      <family val="2"/>
    </font>
    <font>
      <sz val="14"/>
      <color theme="3" tint="-0.499984740745262"/>
      <name val="Swis721 LtCn BT"/>
      <family val="2"/>
    </font>
    <font>
      <b/>
      <sz val="12"/>
      <color rgb="FF000000"/>
      <name val="Arial"/>
      <family val="2"/>
    </font>
    <font>
      <b/>
      <sz val="14"/>
      <color rgb="FFFF0000"/>
      <name val="Swis721 LtCn BT"/>
    </font>
    <font>
      <sz val="14"/>
      <color rgb="FFFF0000"/>
      <name val="Swis721 LtCn BT"/>
    </font>
  </fonts>
  <fills count="7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ED39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Border="0" applyAlignment="0"/>
    <xf numFmtId="0" fontId="1" fillId="0" borderId="0"/>
    <xf numFmtId="0" fontId="1" fillId="0" borderId="0"/>
  </cellStyleXfs>
  <cellXfs count="9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/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6" fillId="2" borderId="5" xfId="4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/>
    </xf>
    <xf numFmtId="0" fontId="6" fillId="2" borderId="7" xfId="4" applyFont="1" applyFill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justify"/>
    </xf>
    <xf numFmtId="2" fontId="2" fillId="0" borderId="9" xfId="0" applyNumberFormat="1" applyFont="1" applyBorder="1" applyAlignment="1">
      <alignment horizontal="center" vertical="justify"/>
    </xf>
    <xf numFmtId="2" fontId="2" fillId="0" borderId="10" xfId="0" applyNumberFormat="1" applyFont="1" applyBorder="1" applyAlignment="1">
      <alignment horizontal="center" vertical="justify"/>
    </xf>
    <xf numFmtId="0" fontId="7" fillId="3" borderId="11" xfId="4" applyFont="1" applyFill="1" applyBorder="1" applyAlignment="1">
      <alignment horizontal="center" vertical="center"/>
    </xf>
    <xf numFmtId="0" fontId="7" fillId="3" borderId="12" xfId="4" applyFont="1" applyFill="1" applyBorder="1" applyAlignment="1">
      <alignment horizontal="center" vertical="center"/>
    </xf>
    <xf numFmtId="0" fontId="7" fillId="3" borderId="13" xfId="4" applyFont="1" applyFill="1" applyBorder="1" applyAlignment="1">
      <alignment horizontal="center" vertical="center"/>
    </xf>
    <xf numFmtId="0" fontId="7" fillId="4" borderId="14" xfId="4" applyFont="1" applyFill="1" applyBorder="1" applyAlignment="1">
      <alignment horizontal="center" vertical="center"/>
    </xf>
    <xf numFmtId="0" fontId="7" fillId="4" borderId="4" xfId="4" applyFont="1" applyFill="1" applyBorder="1" applyAlignment="1">
      <alignment horizontal="left" vertical="center" wrapText="1"/>
    </xf>
    <xf numFmtId="44" fontId="7" fillId="4" borderId="4" xfId="5" applyFont="1" applyFill="1" applyBorder="1" applyAlignment="1">
      <alignment horizontal="center" vertical="center"/>
    </xf>
    <xf numFmtId="164" fontId="7" fillId="4" borderId="15" xfId="5" applyNumberFormat="1" applyFont="1" applyFill="1" applyBorder="1" applyAlignment="1">
      <alignment horizontal="center" vertical="center"/>
    </xf>
    <xf numFmtId="0" fontId="7" fillId="5" borderId="14" xfId="6" applyFont="1" applyFill="1" applyBorder="1" applyAlignment="1">
      <alignment horizontal="center" vertical="center"/>
    </xf>
    <xf numFmtId="0" fontId="7" fillId="5" borderId="4" xfId="4" applyFont="1" applyFill="1" applyBorder="1" applyAlignment="1">
      <alignment horizontal="left" vertical="center" wrapText="1"/>
    </xf>
    <xf numFmtId="0" fontId="7" fillId="5" borderId="4" xfId="4" applyFont="1" applyFill="1" applyBorder="1" applyAlignment="1">
      <alignment horizontal="center" vertical="center"/>
    </xf>
    <xf numFmtId="3" fontId="7" fillId="5" borderId="4" xfId="4" applyNumberFormat="1" applyFont="1" applyFill="1" applyBorder="1" applyAlignment="1">
      <alignment horizontal="center" vertical="center"/>
    </xf>
    <xf numFmtId="164" fontId="7" fillId="5" borderId="4" xfId="5" applyNumberFormat="1" applyFont="1" applyFill="1" applyBorder="1" applyAlignment="1">
      <alignment horizontal="center" vertical="center"/>
    </xf>
    <xf numFmtId="164" fontId="7" fillId="5" borderId="15" xfId="5" applyNumberFormat="1" applyFont="1" applyFill="1" applyBorder="1" applyAlignment="1">
      <alignment horizontal="center" vertical="center"/>
    </xf>
    <xf numFmtId="1" fontId="10" fillId="6" borderId="14" xfId="7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top" wrapText="1"/>
    </xf>
    <xf numFmtId="0" fontId="11" fillId="0" borderId="4" xfId="0" applyFont="1" applyBorder="1" applyAlignment="1">
      <alignment horizontal="center" vertical="center"/>
    </xf>
    <xf numFmtId="4" fontId="10" fillId="6" borderId="4" xfId="7" applyNumberFormat="1" applyFont="1" applyFill="1" applyBorder="1" applyAlignment="1">
      <alignment horizontal="center" vertical="center" wrapText="1"/>
    </xf>
    <xf numFmtId="42" fontId="10" fillId="0" borderId="4" xfId="2" applyFont="1" applyFill="1" applyBorder="1" applyAlignment="1" applyProtection="1">
      <alignment horizontal="center" vertical="center" wrapText="1"/>
    </xf>
    <xf numFmtId="166" fontId="10" fillId="6" borderId="15" xfId="7" applyNumberFormat="1" applyFont="1" applyFill="1" applyBorder="1" applyAlignment="1">
      <alignment horizontal="center" vertical="center" wrapText="1"/>
    </xf>
    <xf numFmtId="1" fontId="10" fillId="6" borderId="1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top"/>
    </xf>
    <xf numFmtId="4" fontId="12" fillId="6" borderId="4" xfId="0" applyNumberFormat="1" applyFont="1" applyFill="1" applyBorder="1" applyAlignment="1">
      <alignment horizontal="center" vertical="center" wrapText="1"/>
    </xf>
    <xf numFmtId="42" fontId="12" fillId="0" borderId="4" xfId="2" applyFont="1" applyFill="1" applyBorder="1" applyAlignment="1">
      <alignment horizontal="center" vertical="center" wrapText="1"/>
    </xf>
    <xf numFmtId="49" fontId="5" fillId="2" borderId="14" xfId="7" applyNumberFormat="1" applyFont="1" applyFill="1" applyBorder="1" applyAlignment="1">
      <alignment horizontal="center" vertical="center" wrapText="1"/>
    </xf>
    <xf numFmtId="49" fontId="5" fillId="2" borderId="4" xfId="7" applyNumberFormat="1" applyFont="1" applyFill="1" applyBorder="1" applyAlignment="1">
      <alignment horizontal="justify" vertical="top" wrapText="1"/>
    </xf>
    <xf numFmtId="0" fontId="5" fillId="2" borderId="4" xfId="7" applyFont="1" applyFill="1" applyBorder="1" applyAlignment="1">
      <alignment horizontal="center" vertical="center" wrapText="1"/>
    </xf>
    <xf numFmtId="4" fontId="11" fillId="2" borderId="4" xfId="7" applyNumberFormat="1" applyFont="1" applyFill="1" applyBorder="1" applyAlignment="1">
      <alignment horizontal="center" vertical="center" wrapText="1"/>
    </xf>
    <xf numFmtId="42" fontId="11" fillId="2" borderId="4" xfId="2" applyFont="1" applyFill="1" applyBorder="1" applyAlignment="1" applyProtection="1">
      <alignment horizontal="center" vertical="center" wrapText="1"/>
    </xf>
    <xf numFmtId="166" fontId="5" fillId="2" borderId="15" xfId="7" applyNumberFormat="1" applyFont="1" applyFill="1" applyBorder="1" applyAlignment="1">
      <alignment horizontal="center" vertical="center" wrapText="1"/>
    </xf>
    <xf numFmtId="0" fontId="11" fillId="6" borderId="4" xfId="8" applyFont="1" applyFill="1" applyBorder="1" applyAlignment="1">
      <alignment horizontal="justify" vertical="top" wrapText="1"/>
    </xf>
    <xf numFmtId="0" fontId="11" fillId="6" borderId="4" xfId="8" applyFont="1" applyFill="1" applyBorder="1" applyAlignment="1">
      <alignment horizontal="center" vertical="center"/>
    </xf>
    <xf numFmtId="0" fontId="11" fillId="6" borderId="4" xfId="9" applyFont="1" applyFill="1" applyBorder="1" applyAlignment="1">
      <alignment horizontal="justify" vertical="top" wrapText="1"/>
    </xf>
    <xf numFmtId="0" fontId="11" fillId="6" borderId="4" xfId="9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 wrapText="1"/>
    </xf>
    <xf numFmtId="0" fontId="11" fillId="0" borderId="4" xfId="8" applyFont="1" applyBorder="1" applyAlignment="1">
      <alignment horizontal="justify" vertical="top" wrapText="1"/>
    </xf>
    <xf numFmtId="0" fontId="11" fillId="0" borderId="4" xfId="8" applyFont="1" applyBorder="1" applyAlignment="1">
      <alignment horizontal="center" vertical="center"/>
    </xf>
    <xf numFmtId="42" fontId="12" fillId="6" borderId="4" xfId="2" applyFont="1" applyFill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justify" vertical="top" wrapText="1"/>
    </xf>
    <xf numFmtId="0" fontId="12" fillId="6" borderId="4" xfId="0" applyFont="1" applyFill="1" applyBorder="1" applyAlignment="1">
      <alignment horizontal="center" vertical="center" wrapText="1"/>
    </xf>
    <xf numFmtId="4" fontId="10" fillId="6" borderId="4" xfId="0" applyNumberFormat="1" applyFont="1" applyFill="1" applyBorder="1" applyAlignment="1">
      <alignment horizontal="center" vertical="center" wrapText="1"/>
    </xf>
    <xf numFmtId="42" fontId="10" fillId="6" borderId="4" xfId="2" applyFont="1" applyFill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167" fontId="10" fillId="6" borderId="14" xfId="0" applyNumberFormat="1" applyFont="1" applyFill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left" vertical="center" indent="1"/>
    </xf>
    <xf numFmtId="0" fontId="7" fillId="2" borderId="12" xfId="4" applyFont="1" applyFill="1" applyBorder="1" applyAlignment="1">
      <alignment horizontal="left" vertical="center" indent="1"/>
    </xf>
    <xf numFmtId="164" fontId="7" fillId="2" borderId="13" xfId="5" applyNumberFormat="1" applyFont="1" applyFill="1" applyBorder="1" applyAlignment="1">
      <alignment horizontal="left" vertical="center"/>
    </xf>
    <xf numFmtId="0" fontId="7" fillId="2" borderId="14" xfId="4" applyFont="1" applyFill="1" applyBorder="1" applyAlignment="1">
      <alignment horizontal="left" vertical="center" indent="1"/>
    </xf>
    <xf numFmtId="0" fontId="7" fillId="2" borderId="4" xfId="4" applyFont="1" applyFill="1" applyBorder="1" applyAlignment="1">
      <alignment horizontal="left" vertical="center" indent="1"/>
    </xf>
    <xf numFmtId="10" fontId="7" fillId="2" borderId="15" xfId="3" applyNumberFormat="1" applyFont="1" applyFill="1" applyBorder="1" applyAlignment="1">
      <alignment horizontal="center" vertical="center"/>
    </xf>
    <xf numFmtId="164" fontId="7" fillId="2" borderId="15" xfId="5" applyNumberFormat="1" applyFont="1" applyFill="1" applyBorder="1" applyAlignment="1">
      <alignment horizontal="left" vertical="center"/>
    </xf>
    <xf numFmtId="0" fontId="7" fillId="2" borderId="16" xfId="4" applyFont="1" applyFill="1" applyBorder="1" applyAlignment="1">
      <alignment horizontal="left" vertical="center" indent="1"/>
    </xf>
    <xf numFmtId="0" fontId="7" fillId="2" borderId="17" xfId="4" applyFont="1" applyFill="1" applyBorder="1" applyAlignment="1">
      <alignment horizontal="left" vertical="center" indent="1"/>
    </xf>
    <xf numFmtId="164" fontId="7" fillId="2" borderId="18" xfId="5" applyNumberFormat="1" applyFont="1" applyFill="1" applyBorder="1" applyAlignment="1">
      <alignment horizontal="left" vertical="center"/>
    </xf>
    <xf numFmtId="0" fontId="10" fillId="6" borderId="0" xfId="4" applyFont="1" applyFill="1" applyAlignment="1">
      <alignment horizontal="center" vertical="center"/>
    </xf>
    <xf numFmtId="0" fontId="10" fillId="6" borderId="0" xfId="4" applyFont="1" applyFill="1" applyAlignment="1">
      <alignment vertical="center"/>
    </xf>
    <xf numFmtId="44" fontId="10" fillId="6" borderId="0" xfId="4" applyNumberFormat="1" applyFont="1" applyFill="1" applyAlignment="1">
      <alignment vertical="center"/>
    </xf>
    <xf numFmtId="0" fontId="10" fillId="6" borderId="14" xfId="4" applyFont="1" applyFill="1" applyBorder="1" applyAlignment="1">
      <alignment horizontal="left" vertical="center"/>
    </xf>
    <xf numFmtId="0" fontId="10" fillId="6" borderId="4" xfId="4" applyFont="1" applyFill="1" applyBorder="1" applyAlignment="1">
      <alignment horizontal="left" vertical="center"/>
    </xf>
    <xf numFmtId="164" fontId="10" fillId="0" borderId="15" xfId="5" applyNumberFormat="1" applyFont="1" applyFill="1" applyBorder="1" applyAlignment="1">
      <alignment vertical="center"/>
    </xf>
    <xf numFmtId="0" fontId="10" fillId="6" borderId="14" xfId="4" applyFont="1" applyFill="1" applyBorder="1" applyAlignment="1">
      <alignment horizontal="left" vertical="center" wrapText="1"/>
    </xf>
    <xf numFmtId="0" fontId="10" fillId="6" borderId="4" xfId="4" applyFont="1" applyFill="1" applyBorder="1" applyAlignment="1">
      <alignment horizontal="left" vertical="center" wrapText="1"/>
    </xf>
    <xf numFmtId="0" fontId="10" fillId="6" borderId="16" xfId="4" applyFont="1" applyFill="1" applyBorder="1" applyAlignment="1">
      <alignment horizontal="left" vertical="center" wrapText="1"/>
    </xf>
    <xf numFmtId="0" fontId="10" fillId="6" borderId="17" xfId="4" applyFont="1" applyFill="1" applyBorder="1" applyAlignment="1">
      <alignment horizontal="left" vertical="center" wrapText="1"/>
    </xf>
    <xf numFmtId="164" fontId="10" fillId="0" borderId="18" xfId="4" applyNumberFormat="1" applyFont="1" applyBorder="1" applyAlignment="1">
      <alignment vertical="center"/>
    </xf>
    <xf numFmtId="0" fontId="7" fillId="2" borderId="19" xfId="4" applyFont="1" applyFill="1" applyBorder="1" applyAlignment="1">
      <alignment horizontal="left" vertical="center" indent="1"/>
    </xf>
    <xf numFmtId="0" fontId="7" fillId="2" borderId="20" xfId="4" applyFont="1" applyFill="1" applyBorder="1" applyAlignment="1">
      <alignment horizontal="left" vertical="center" indent="1"/>
    </xf>
    <xf numFmtId="164" fontId="7" fillId="2" borderId="21" xfId="5" applyNumberFormat="1" applyFont="1" applyFill="1" applyBorder="1" applyAlignment="1">
      <alignment horizontal="left" vertical="center"/>
    </xf>
    <xf numFmtId="0" fontId="10" fillId="6" borderId="0" xfId="4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10" fontId="2" fillId="0" borderId="0" xfId="3" applyNumberFormat="1" applyFont="1" applyAlignment="1">
      <alignment horizontal="center" vertical="center"/>
    </xf>
    <xf numFmtId="169" fontId="2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</cellXfs>
  <cellStyles count="10">
    <cellStyle name="Hipervínculo 2" xfId="6" xr:uid="{BFE58BD4-9A51-4656-B570-EA7F04EB2FCC}"/>
    <cellStyle name="Moneda" xfId="1" builtinId="4"/>
    <cellStyle name="Moneda [0]" xfId="2" builtinId="7"/>
    <cellStyle name="Moneda 5" xfId="5" xr:uid="{70B21466-C4E4-4367-867B-DA9A3BB49631}"/>
    <cellStyle name="Normal" xfId="0" builtinId="0"/>
    <cellStyle name="Normal 17" xfId="8" xr:uid="{066E8CA4-0A19-4423-90D5-53DC842E0F5E}"/>
    <cellStyle name="Normal 17 2" xfId="9" xr:uid="{83F3AE8E-D40E-43D4-A8EB-6A16D1504F2A}"/>
    <cellStyle name="Normal 2" xfId="7" xr:uid="{A79622AA-E2E5-4F1D-B748-89AF0F3B794B}"/>
    <cellStyle name="Normal 5" xfId="4" xr:uid="{FDCE00F4-C8EA-411D-9A48-8D9325D8A61C}"/>
    <cellStyle name="Porcentaj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hyperlink" Target="#MEN&#218;!A1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38099</xdr:rowOff>
    </xdr:from>
    <xdr:to>
      <xdr:col>7</xdr:col>
      <xdr:colOff>0</xdr:colOff>
      <xdr:row>5</xdr:row>
      <xdr:rowOff>190499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910263BA-46EF-40FC-B84C-A1B8B07EF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1962149"/>
          <a:ext cx="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161926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D77A84D-AF49-4365-A3BD-C042E216F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4593550"/>
          <a:ext cx="0" cy="161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103571</xdr:colOff>
      <xdr:row>47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C2AB06-4933-4B35-B272-40CD0EF26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4593550"/>
          <a:ext cx="10357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52</xdr:row>
      <xdr:rowOff>178454</xdr:rowOff>
    </xdr:to>
    <xdr:pic>
      <xdr:nvPicPr>
        <xdr:cNvPr id="5" name="Imagen 9">
          <a:extLst>
            <a:ext uri="{FF2B5EF4-FFF2-40B4-BE49-F238E27FC236}">
              <a16:creationId xmlns:a16="http://schemas.microsoft.com/office/drawing/2014/main" id="{3FD9B56C-558E-4D7D-9253-C4D3665F4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4593550"/>
          <a:ext cx="0" cy="1130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179293</xdr:colOff>
      <xdr:row>0</xdr:row>
      <xdr:rowOff>217954</xdr:rowOff>
    </xdr:from>
    <xdr:to>
      <xdr:col>7</xdr:col>
      <xdr:colOff>1714500</xdr:colOff>
      <xdr:row>0</xdr:row>
      <xdr:rowOff>903004</xdr:rowOff>
    </xdr:to>
    <xdr:sp macro="" textlink="">
      <xdr:nvSpPr>
        <xdr:cNvPr id="6" name="Elips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3770C18-3467-47B0-9BD5-F40537E151FA}"/>
            </a:ext>
          </a:extLst>
        </xdr:cNvPr>
        <xdr:cNvSpPr/>
      </xdr:nvSpPr>
      <xdr:spPr>
        <a:xfrm>
          <a:off x="13038043" y="217954"/>
          <a:ext cx="1535207" cy="685050"/>
        </a:xfrm>
        <a:prstGeom prst="ellips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800">
              <a:latin typeface="Arial" panose="020B0604020202020204" pitchFamily="34" charset="0"/>
              <a:cs typeface="Arial" panose="020B0604020202020204" pitchFamily="34" charset="0"/>
            </a:rPr>
            <a:t>VOLVER</a:t>
          </a:r>
          <a:r>
            <a:rPr lang="es-CO" sz="800" baseline="0">
              <a:latin typeface="Arial" panose="020B0604020202020204" pitchFamily="34" charset="0"/>
              <a:cs typeface="Arial" panose="020B0604020202020204" pitchFamily="34" charset="0"/>
            </a:rPr>
            <a:t> AL MENÚ</a:t>
          </a:r>
        </a:p>
      </xdr:txBody>
    </xdr:sp>
    <xdr:clientData/>
  </xdr:twoCellAnchor>
  <xdr:oneCellAnchor>
    <xdr:from>
      <xdr:col>1</xdr:col>
      <xdr:colOff>158750</xdr:colOff>
      <xdr:row>0</xdr:row>
      <xdr:rowOff>254001</xdr:rowOff>
    </xdr:from>
    <xdr:ext cx="1254125" cy="453178"/>
    <xdr:pic>
      <xdr:nvPicPr>
        <xdr:cNvPr id="7" name="Imagen 6">
          <a:extLst>
            <a:ext uri="{FF2B5EF4-FFF2-40B4-BE49-F238E27FC236}">
              <a16:creationId xmlns:a16="http://schemas.microsoft.com/office/drawing/2014/main" id="{C870BF0D-5D6F-43F5-83A3-ACEFD308F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850" y="254001"/>
          <a:ext cx="1254125" cy="45317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stemasdesur-my.sharepoint.com/personal/alejandro_ortega_desur_gov_co/Documents/PROCESOS%20DE%20CONTRATACION/2026/AGOSTO%202026/OBRA%20ANDENES/ANEXO%20OFERTA%20ECON&#211;MICA.xlsx" TargetMode="External"/><Relationship Id="rId1" Type="http://schemas.openxmlformats.org/officeDocument/2006/relationships/externalLinkPath" Target="ANEXO%20OFERTA%20ECON&#211;M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Ú"/>
      <sheetName val="PRESUPUESTO"/>
      <sheetName val="CANTIDADES"/>
      <sheetName val="AU"/>
      <sheetName val="PARETO"/>
      <sheetName val="TABLA SALARIAL"/>
      <sheetName val="PÓLIZA"/>
      <sheetName val="SUBANALISIS  AU"/>
      <sheetName val="ENSAYOS"/>
      <sheetName val="I. EQ"/>
      <sheetName val="II. MT"/>
      <sheetName val="III. TT"/>
      <sheetName val="VI. MO"/>
      <sheetName val="Formato A.P.U"/>
      <sheetName val="APA 1"/>
      <sheetName val="APA 2"/>
      <sheetName val="APA 3"/>
      <sheetName val="APA 4"/>
      <sheetName val="APA 5"/>
      <sheetName val="APA 6"/>
      <sheetName val="APA 7"/>
      <sheetName val="APA 8"/>
      <sheetName val="Calculo PrestacionesSalarios Pr"/>
      <sheetName val="APA 9"/>
      <sheetName val="APA 10"/>
      <sheetName val="APA 11"/>
      <sheetName val="1.1.1"/>
      <sheetName val="1.2.1"/>
      <sheetName val="2.1.1"/>
      <sheetName val="2.1.2"/>
      <sheetName val="2.1.3"/>
      <sheetName val="2.1.4"/>
      <sheetName val="3.1.1"/>
      <sheetName val="3.2.1"/>
      <sheetName val="3.2.2"/>
      <sheetName val="3.2.3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4.2.4"/>
      <sheetName val="5.1.1"/>
      <sheetName val="6.1.1"/>
      <sheetName val="6.1.2"/>
      <sheetName val="7.1.1"/>
      <sheetName val="8.1"/>
      <sheetName val="8.2"/>
    </sheetNames>
    <sheetDataSet>
      <sheetData sheetId="0"/>
      <sheetData sheetId="1"/>
      <sheetData sheetId="2">
        <row r="22">
          <cell r="G22">
            <v>686</v>
          </cell>
        </row>
        <row r="30">
          <cell r="G30">
            <v>10</v>
          </cell>
        </row>
        <row r="38">
          <cell r="G38">
            <v>40</v>
          </cell>
        </row>
        <row r="46">
          <cell r="G46">
            <v>1685</v>
          </cell>
        </row>
        <row r="67">
          <cell r="G67">
            <v>1029</v>
          </cell>
        </row>
        <row r="77">
          <cell r="G77">
            <v>278.42939999999999</v>
          </cell>
        </row>
        <row r="98">
          <cell r="G98">
            <v>154.34999999999994</v>
          </cell>
        </row>
        <row r="120">
          <cell r="G120">
            <v>167.34999999999994</v>
          </cell>
        </row>
        <row r="142">
          <cell r="G142">
            <v>80.03000000000003</v>
          </cell>
        </row>
        <row r="164">
          <cell r="G164">
            <v>61.449999999999996</v>
          </cell>
        </row>
        <row r="172">
          <cell r="G172">
            <v>48.530538551267604</v>
          </cell>
        </row>
        <row r="194">
          <cell r="G194">
            <v>2580.75803062154</v>
          </cell>
        </row>
        <row r="202">
          <cell r="G202">
            <v>92</v>
          </cell>
        </row>
        <row r="210">
          <cell r="G210">
            <v>10</v>
          </cell>
        </row>
        <row r="218">
          <cell r="G218">
            <v>70</v>
          </cell>
        </row>
        <row r="226">
          <cell r="G226">
            <v>25</v>
          </cell>
        </row>
        <row r="247">
          <cell r="G247">
            <v>686</v>
          </cell>
        </row>
        <row r="268">
          <cell r="G268">
            <v>644</v>
          </cell>
        </row>
        <row r="276">
          <cell r="G276">
            <v>1600</v>
          </cell>
        </row>
        <row r="284">
          <cell r="G284">
            <v>56.364621701516242</v>
          </cell>
        </row>
        <row r="292">
          <cell r="G292">
            <v>56.364621701516242</v>
          </cell>
        </row>
        <row r="300">
          <cell r="G300">
            <v>250.00091393299999</v>
          </cell>
        </row>
        <row r="308">
          <cell r="G308">
            <v>126.8</v>
          </cell>
        </row>
        <row r="316">
          <cell r="G316">
            <v>17</v>
          </cell>
        </row>
      </sheetData>
      <sheetData sheetId="3">
        <row r="48">
          <cell r="G48" t="e">
            <v>#DIV/0!</v>
          </cell>
        </row>
      </sheetData>
      <sheetData sheetId="4"/>
      <sheetData sheetId="5"/>
      <sheetData sheetId="6">
        <row r="23">
          <cell r="H23" t="e">
            <v>#DIV/0!</v>
          </cell>
        </row>
      </sheetData>
      <sheetData sheetId="7">
        <row r="16">
          <cell r="H16">
            <v>5710000</v>
          </cell>
        </row>
        <row r="74">
          <cell r="H74">
            <v>29071734.989999998</v>
          </cell>
        </row>
        <row r="118">
          <cell r="H118">
            <v>29134058.199999999</v>
          </cell>
        </row>
        <row r="171">
          <cell r="H171">
            <v>72312584</v>
          </cell>
        </row>
      </sheetData>
      <sheetData sheetId="8">
        <row r="28">
          <cell r="F28">
            <v>16526615.199999999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ACB29-507B-43E5-BD83-3725284DF3A9}">
  <dimension ref="B1:I77"/>
  <sheetViews>
    <sheetView tabSelected="1" zoomScale="85" zoomScaleNormal="85" workbookViewId="0">
      <selection activeCell="H9" sqref="H9"/>
    </sheetView>
  </sheetViews>
  <sheetFormatPr baseColWidth="10" defaultColWidth="11.42578125" defaultRowHeight="18"/>
  <cols>
    <col min="1" max="1" width="6.28515625" style="4" customWidth="1"/>
    <col min="2" max="2" width="27.42578125" style="85" customWidth="1"/>
    <col min="3" max="3" width="82.28515625" style="86" customWidth="1"/>
    <col min="4" max="4" width="11.42578125" style="87"/>
    <col min="5" max="5" width="14.5703125" style="87" customWidth="1"/>
    <col min="6" max="6" width="22.42578125" style="87" customWidth="1"/>
    <col min="7" max="7" width="28.42578125" style="87" bestFit="1" customWidth="1"/>
    <col min="8" max="8" width="43" style="4" customWidth="1"/>
    <col min="9" max="16384" width="11.42578125" style="4"/>
  </cols>
  <sheetData>
    <row r="1" spans="2:7" ht="79.5" customHeight="1">
      <c r="B1" s="1" t="s">
        <v>0</v>
      </c>
      <c r="C1" s="2"/>
      <c r="D1" s="2"/>
      <c r="E1" s="2"/>
      <c r="F1" s="2"/>
      <c r="G1" s="3"/>
    </row>
    <row r="2" spans="2:7" ht="7.5" customHeight="1" thickBot="1">
      <c r="B2" s="5"/>
      <c r="C2" s="6"/>
      <c r="D2" s="7"/>
      <c r="E2" s="7"/>
      <c r="F2" s="8"/>
      <c r="G2" s="9"/>
    </row>
    <row r="3" spans="2:7" ht="30.75" customHeight="1" thickBot="1">
      <c r="B3" s="10" t="s">
        <v>1</v>
      </c>
      <c r="C3" s="11"/>
      <c r="D3" s="11"/>
      <c r="E3" s="11"/>
      <c r="F3" s="11"/>
      <c r="G3" s="12"/>
    </row>
    <row r="4" spans="2:7" ht="9.75" customHeight="1" thickBot="1">
      <c r="B4" s="13"/>
      <c r="C4" s="14"/>
      <c r="D4" s="14"/>
      <c r="E4" s="14"/>
      <c r="F4" s="14"/>
      <c r="G4" s="15"/>
    </row>
    <row r="5" spans="2:7" ht="24" customHeight="1">
      <c r="B5" s="16" t="s">
        <v>2</v>
      </c>
      <c r="C5" s="17" t="s">
        <v>3</v>
      </c>
      <c r="D5" s="17" t="s">
        <v>4</v>
      </c>
      <c r="E5" s="17" t="s">
        <v>5</v>
      </c>
      <c r="F5" s="17" t="s">
        <v>6</v>
      </c>
      <c r="G5" s="18" t="s">
        <v>7</v>
      </c>
    </row>
    <row r="6" spans="2:7">
      <c r="B6" s="19" t="s">
        <v>8</v>
      </c>
      <c r="C6" s="20" t="s">
        <v>9</v>
      </c>
      <c r="D6" s="20"/>
      <c r="E6" s="20"/>
      <c r="F6" s="21"/>
      <c r="G6" s="22">
        <f>SUM(G7,G9)</f>
        <v>0</v>
      </c>
    </row>
    <row r="7" spans="2:7">
      <c r="B7" s="23" t="s">
        <v>10</v>
      </c>
      <c r="C7" s="24" t="s">
        <v>11</v>
      </c>
      <c r="D7" s="25"/>
      <c r="E7" s="26"/>
      <c r="F7" s="27"/>
      <c r="G7" s="28">
        <f>SUM(G8)</f>
        <v>0</v>
      </c>
    </row>
    <row r="8" spans="2:7" ht="90">
      <c r="B8" s="29" t="s">
        <v>12</v>
      </c>
      <c r="C8" s="30" t="s">
        <v>13</v>
      </c>
      <c r="D8" s="31" t="s">
        <v>14</v>
      </c>
      <c r="E8" s="32">
        <f>+[1]CANTIDADES!G22</f>
        <v>686</v>
      </c>
      <c r="F8" s="33"/>
      <c r="G8" s="34">
        <f>+E8*F8</f>
        <v>0</v>
      </c>
    </row>
    <row r="9" spans="2:7" ht="20.25" customHeight="1">
      <c r="B9" s="23">
        <v>1.2</v>
      </c>
      <c r="C9" s="24" t="s">
        <v>15</v>
      </c>
      <c r="D9" s="25"/>
      <c r="E9" s="26"/>
      <c r="F9" s="27"/>
      <c r="G9" s="28">
        <f>SUM(G10)</f>
        <v>0</v>
      </c>
    </row>
    <row r="10" spans="2:7">
      <c r="B10" s="35" t="s">
        <v>16</v>
      </c>
      <c r="C10" s="36" t="s">
        <v>17</v>
      </c>
      <c r="D10" s="31" t="s">
        <v>18</v>
      </c>
      <c r="E10" s="37">
        <f>+[1]CANTIDADES!G30</f>
        <v>10</v>
      </c>
      <c r="F10" s="38"/>
      <c r="G10" s="34">
        <f>+E10*F10</f>
        <v>0</v>
      </c>
    </row>
    <row r="11" spans="2:7">
      <c r="B11" s="39" t="s">
        <v>19</v>
      </c>
      <c r="C11" s="40" t="s">
        <v>20</v>
      </c>
      <c r="D11" s="41"/>
      <c r="E11" s="42"/>
      <c r="F11" s="43"/>
      <c r="G11" s="44">
        <f>SUM(G12)</f>
        <v>0</v>
      </c>
    </row>
    <row r="12" spans="2:7">
      <c r="B12" s="23">
        <v>2.1</v>
      </c>
      <c r="C12" s="24" t="s">
        <v>21</v>
      </c>
      <c r="D12" s="25"/>
      <c r="E12" s="26"/>
      <c r="F12" s="27"/>
      <c r="G12" s="28">
        <f>SUM(G13:G16)</f>
        <v>0</v>
      </c>
    </row>
    <row r="13" spans="2:7" ht="36">
      <c r="B13" s="35" t="s">
        <v>22</v>
      </c>
      <c r="C13" s="45" t="s">
        <v>23</v>
      </c>
      <c r="D13" s="46" t="s">
        <v>24</v>
      </c>
      <c r="E13" s="37">
        <f>+[1]CANTIDADES!G38</f>
        <v>40</v>
      </c>
      <c r="F13" s="38"/>
      <c r="G13" s="34">
        <f>+E13*F13</f>
        <v>0</v>
      </c>
    </row>
    <row r="14" spans="2:7" ht="36">
      <c r="B14" s="35" t="s">
        <v>25</v>
      </c>
      <c r="C14" s="45" t="s">
        <v>26</v>
      </c>
      <c r="D14" s="46" t="s">
        <v>27</v>
      </c>
      <c r="E14" s="37">
        <f>+[1]CANTIDADES!G46</f>
        <v>1685</v>
      </c>
      <c r="F14" s="38"/>
      <c r="G14" s="34">
        <f t="shared" ref="G14:G16" si="0">+E14*F14</f>
        <v>0</v>
      </c>
    </row>
    <row r="15" spans="2:7" ht="36">
      <c r="B15" s="35" t="s">
        <v>28</v>
      </c>
      <c r="C15" s="47" t="s">
        <v>29</v>
      </c>
      <c r="D15" s="48" t="s">
        <v>24</v>
      </c>
      <c r="E15" s="37">
        <f>+[1]CANTIDADES!G67</f>
        <v>1029</v>
      </c>
      <c r="F15" s="38"/>
      <c r="G15" s="34">
        <f t="shared" si="0"/>
        <v>0</v>
      </c>
    </row>
    <row r="16" spans="2:7" ht="108">
      <c r="B16" s="35" t="s">
        <v>30</v>
      </c>
      <c r="C16" s="36" t="s">
        <v>31</v>
      </c>
      <c r="D16" s="31" t="s">
        <v>32</v>
      </c>
      <c r="E16" s="37">
        <f>+[1]CANTIDADES!G77</f>
        <v>278.42939999999999</v>
      </c>
      <c r="F16" s="38"/>
      <c r="G16" s="34">
        <f t="shared" si="0"/>
        <v>0</v>
      </c>
    </row>
    <row r="17" spans="2:7">
      <c r="B17" s="39" t="s">
        <v>33</v>
      </c>
      <c r="C17" s="40" t="s">
        <v>34</v>
      </c>
      <c r="D17" s="41"/>
      <c r="E17" s="42"/>
      <c r="F17" s="43"/>
      <c r="G17" s="44">
        <f>SUM(G18,G20)</f>
        <v>0</v>
      </c>
    </row>
    <row r="18" spans="2:7">
      <c r="B18" s="23" t="s">
        <v>35</v>
      </c>
      <c r="C18" s="24" t="s">
        <v>36</v>
      </c>
      <c r="D18" s="25"/>
      <c r="E18" s="26"/>
      <c r="F18" s="27"/>
      <c r="G18" s="28">
        <f>SUM(G19:G19)</f>
        <v>0</v>
      </c>
    </row>
    <row r="19" spans="2:7" ht="72">
      <c r="B19" s="35" t="s">
        <v>37</v>
      </c>
      <c r="C19" s="36" t="s">
        <v>38</v>
      </c>
      <c r="D19" s="31" t="s">
        <v>32</v>
      </c>
      <c r="E19" s="49">
        <f>+[1]CANTIDADES!G98</f>
        <v>154.34999999999994</v>
      </c>
      <c r="F19" s="38"/>
      <c r="G19" s="34">
        <f t="shared" ref="G19:G23" si="1">+E19*F19</f>
        <v>0</v>
      </c>
    </row>
    <row r="20" spans="2:7">
      <c r="B20" s="23" t="s">
        <v>39</v>
      </c>
      <c r="C20" s="24" t="s">
        <v>40</v>
      </c>
      <c r="D20" s="25"/>
      <c r="E20" s="26"/>
      <c r="F20" s="27"/>
      <c r="G20" s="28">
        <f>SUM(G21:G23)</f>
        <v>0</v>
      </c>
    </row>
    <row r="21" spans="2:7" ht="54">
      <c r="B21" s="35" t="s">
        <v>41</v>
      </c>
      <c r="C21" s="36" t="s">
        <v>42</v>
      </c>
      <c r="D21" s="31" t="s">
        <v>32</v>
      </c>
      <c r="E21" s="49">
        <f>+[1]CANTIDADES!G120</f>
        <v>167.34999999999994</v>
      </c>
      <c r="F21" s="38"/>
      <c r="G21" s="34">
        <f t="shared" si="1"/>
        <v>0</v>
      </c>
    </row>
    <row r="22" spans="2:7" ht="90">
      <c r="B22" s="35" t="s">
        <v>43</v>
      </c>
      <c r="C22" s="36" t="s">
        <v>44</v>
      </c>
      <c r="D22" s="31" t="s">
        <v>32</v>
      </c>
      <c r="E22" s="37">
        <f>+[1]CANTIDADES!G142</f>
        <v>80.03000000000003</v>
      </c>
      <c r="F22" s="38"/>
      <c r="G22" s="34">
        <f t="shared" si="1"/>
        <v>0</v>
      </c>
    </row>
    <row r="23" spans="2:7" ht="36">
      <c r="B23" s="35" t="s">
        <v>45</v>
      </c>
      <c r="C23" s="50" t="s">
        <v>46</v>
      </c>
      <c r="D23" s="51" t="s">
        <v>32</v>
      </c>
      <c r="E23" s="37">
        <f>+[1]CANTIDADES!G164</f>
        <v>61.449999999999996</v>
      </c>
      <c r="F23" s="38"/>
      <c r="G23" s="34">
        <f t="shared" si="1"/>
        <v>0</v>
      </c>
    </row>
    <row r="24" spans="2:7">
      <c r="B24" s="39" t="s">
        <v>47</v>
      </c>
      <c r="C24" s="40" t="s">
        <v>48</v>
      </c>
      <c r="D24" s="41"/>
      <c r="E24" s="42"/>
      <c r="F24" s="43"/>
      <c r="G24" s="44">
        <f>SUM(G25,G33)</f>
        <v>0</v>
      </c>
    </row>
    <row r="25" spans="2:7">
      <c r="B25" s="23" t="s">
        <v>49</v>
      </c>
      <c r="C25" s="24" t="s">
        <v>50</v>
      </c>
      <c r="D25" s="25"/>
      <c r="E25" s="26"/>
      <c r="F25" s="27"/>
      <c r="G25" s="28">
        <f>SUM(G26:G32)</f>
        <v>0</v>
      </c>
    </row>
    <row r="26" spans="2:7" ht="54">
      <c r="B26" s="35" t="s">
        <v>51</v>
      </c>
      <c r="C26" s="36" t="s">
        <v>52</v>
      </c>
      <c r="D26" s="31" t="s">
        <v>24</v>
      </c>
      <c r="E26" s="37">
        <f>+[1]CANTIDADES!G172</f>
        <v>48.530538551267604</v>
      </c>
      <c r="F26" s="52"/>
      <c r="G26" s="34">
        <f t="shared" ref="G26:G34" si="2">+E26*F26</f>
        <v>0</v>
      </c>
    </row>
    <row r="27" spans="2:7" ht="144">
      <c r="B27" s="35" t="s">
        <v>53</v>
      </c>
      <c r="C27" s="36" t="s">
        <v>54</v>
      </c>
      <c r="D27" s="31" t="s">
        <v>24</v>
      </c>
      <c r="E27" s="37">
        <f>[1]CANTIDADES!G194</f>
        <v>2580.75803062154</v>
      </c>
      <c r="F27" s="52"/>
      <c r="G27" s="34">
        <f t="shared" si="2"/>
        <v>0</v>
      </c>
    </row>
    <row r="28" spans="2:7" ht="54">
      <c r="B28" s="35" t="s">
        <v>55</v>
      </c>
      <c r="C28" s="36" t="s">
        <v>56</v>
      </c>
      <c r="D28" s="31" t="s">
        <v>57</v>
      </c>
      <c r="E28" s="37">
        <f>+[1]CANTIDADES!G202</f>
        <v>92</v>
      </c>
      <c r="F28" s="52"/>
      <c r="G28" s="34">
        <f t="shared" si="2"/>
        <v>0</v>
      </c>
    </row>
    <row r="29" spans="2:7" ht="54">
      <c r="B29" s="35" t="s">
        <v>58</v>
      </c>
      <c r="C29" s="36" t="s">
        <v>59</v>
      </c>
      <c r="D29" s="31" t="s">
        <v>57</v>
      </c>
      <c r="E29" s="37">
        <f>+[1]CANTIDADES!G210</f>
        <v>10</v>
      </c>
      <c r="F29" s="38"/>
      <c r="G29" s="34">
        <f t="shared" si="2"/>
        <v>0</v>
      </c>
    </row>
    <row r="30" spans="2:7" ht="36">
      <c r="B30" s="35" t="s">
        <v>60</v>
      </c>
      <c r="C30" s="36" t="s">
        <v>61</v>
      </c>
      <c r="D30" s="31" t="s">
        <v>57</v>
      </c>
      <c r="E30" s="37">
        <f>+[1]CANTIDADES!G218</f>
        <v>70</v>
      </c>
      <c r="F30" s="38"/>
      <c r="G30" s="34">
        <f t="shared" si="2"/>
        <v>0</v>
      </c>
    </row>
    <row r="31" spans="2:7" ht="36">
      <c r="B31" s="35" t="s">
        <v>62</v>
      </c>
      <c r="C31" s="36" t="s">
        <v>63</v>
      </c>
      <c r="D31" s="31" t="s">
        <v>57</v>
      </c>
      <c r="E31" s="37">
        <f>+[1]CANTIDADES!G226</f>
        <v>25</v>
      </c>
      <c r="F31" s="38"/>
      <c r="G31" s="34">
        <f t="shared" si="2"/>
        <v>0</v>
      </c>
    </row>
    <row r="32" spans="2:7" ht="54">
      <c r="B32" s="35" t="s">
        <v>64</v>
      </c>
      <c r="C32" s="36" t="s">
        <v>65</v>
      </c>
      <c r="D32" s="31" t="s">
        <v>14</v>
      </c>
      <c r="E32" s="37">
        <f>+[1]CANTIDADES!G247</f>
        <v>686</v>
      </c>
      <c r="F32" s="52"/>
      <c r="G32" s="34">
        <f t="shared" si="2"/>
        <v>0</v>
      </c>
    </row>
    <row r="33" spans="2:9">
      <c r="B33" s="23" t="s">
        <v>66</v>
      </c>
      <c r="C33" s="24" t="s">
        <v>67</v>
      </c>
      <c r="D33" s="25"/>
      <c r="E33" s="26"/>
      <c r="F33" s="27"/>
      <c r="G33" s="28">
        <f>SUM(G34:G34)</f>
        <v>0</v>
      </c>
    </row>
    <row r="34" spans="2:9" ht="90">
      <c r="B34" s="35" t="s">
        <v>68</v>
      </c>
      <c r="C34" s="36" t="s">
        <v>69</v>
      </c>
      <c r="D34" s="31" t="s">
        <v>14</v>
      </c>
      <c r="E34" s="37">
        <f>+[1]CANTIDADES!G268</f>
        <v>644</v>
      </c>
      <c r="F34" s="38"/>
      <c r="G34" s="34">
        <f t="shared" si="2"/>
        <v>0</v>
      </c>
    </row>
    <row r="35" spans="2:9">
      <c r="B35" s="39" t="s">
        <v>70</v>
      </c>
      <c r="C35" s="40" t="s">
        <v>71</v>
      </c>
      <c r="D35" s="41"/>
      <c r="E35" s="42"/>
      <c r="F35" s="43"/>
      <c r="G35" s="44">
        <f>SUM(G36)</f>
        <v>0</v>
      </c>
    </row>
    <row r="36" spans="2:9">
      <c r="B36" s="23">
        <v>5.0999999999999996</v>
      </c>
      <c r="C36" s="24" t="s">
        <v>72</v>
      </c>
      <c r="D36" s="25"/>
      <c r="E36" s="26"/>
      <c r="F36" s="27"/>
      <c r="G36" s="28">
        <f>SUM(G37)</f>
        <v>0</v>
      </c>
    </row>
    <row r="37" spans="2:9" ht="90">
      <c r="B37" s="35" t="s">
        <v>73</v>
      </c>
      <c r="C37" s="36" t="s">
        <v>74</v>
      </c>
      <c r="D37" s="31" t="s">
        <v>75</v>
      </c>
      <c r="E37" s="53">
        <f>+[1]CANTIDADES!G276</f>
        <v>1600</v>
      </c>
      <c r="F37" s="38"/>
      <c r="G37" s="34">
        <f t="shared" ref="G37" si="3">+E37*F37</f>
        <v>0</v>
      </c>
    </row>
    <row r="38" spans="2:9">
      <c r="B38" s="39" t="s">
        <v>76</v>
      </c>
      <c r="C38" s="40" t="s">
        <v>77</v>
      </c>
      <c r="D38" s="41"/>
      <c r="E38" s="42"/>
      <c r="F38" s="43"/>
      <c r="G38" s="44">
        <f>SUM(G39)</f>
        <v>0</v>
      </c>
    </row>
    <row r="39" spans="2:9">
      <c r="B39" s="23">
        <v>6.1</v>
      </c>
      <c r="C39" s="24" t="s">
        <v>78</v>
      </c>
      <c r="D39" s="25"/>
      <c r="E39" s="26"/>
      <c r="F39" s="27"/>
      <c r="G39" s="28">
        <f>SUM(G40:G41)</f>
        <v>0</v>
      </c>
    </row>
    <row r="40" spans="2:9" ht="72">
      <c r="B40" s="35" t="s">
        <v>79</v>
      </c>
      <c r="C40" s="36" t="s">
        <v>80</v>
      </c>
      <c r="D40" s="31" t="s">
        <v>14</v>
      </c>
      <c r="E40" s="37">
        <f>+[1]CANTIDADES!G284</f>
        <v>56.364621701516242</v>
      </c>
      <c r="F40" s="52"/>
      <c r="G40" s="34">
        <f t="shared" ref="G40:G41" si="4">+E40*F40</f>
        <v>0</v>
      </c>
    </row>
    <row r="41" spans="2:9" ht="54">
      <c r="B41" s="35" t="s">
        <v>81</v>
      </c>
      <c r="C41" s="36" t="s">
        <v>82</v>
      </c>
      <c r="D41" s="31" t="s">
        <v>14</v>
      </c>
      <c r="E41" s="37">
        <f>+[1]CANTIDADES!G292</f>
        <v>56.364621701516242</v>
      </c>
      <c r="F41" s="52"/>
      <c r="G41" s="34">
        <f t="shared" si="4"/>
        <v>0</v>
      </c>
    </row>
    <row r="42" spans="2:9">
      <c r="B42" s="39" t="s">
        <v>83</v>
      </c>
      <c r="C42" s="40" t="s">
        <v>84</v>
      </c>
      <c r="D42" s="41"/>
      <c r="E42" s="42"/>
      <c r="F42" s="43"/>
      <c r="G42" s="44">
        <f>SUM(G43)</f>
        <v>0</v>
      </c>
    </row>
    <row r="43" spans="2:9">
      <c r="B43" s="23">
        <v>7.1</v>
      </c>
      <c r="C43" s="24" t="s">
        <v>85</v>
      </c>
      <c r="D43" s="25"/>
      <c r="E43" s="26"/>
      <c r="F43" s="27"/>
      <c r="G43" s="28">
        <f>SUM(G44)</f>
        <v>0</v>
      </c>
    </row>
    <row r="44" spans="2:9">
      <c r="B44" s="35" t="s">
        <v>86</v>
      </c>
      <c r="C44" s="54" t="s">
        <v>87</v>
      </c>
      <c r="D44" s="55" t="s">
        <v>24</v>
      </c>
      <c r="E44" s="56">
        <f>+[1]CANTIDADES!G300</f>
        <v>250.00091393299999</v>
      </c>
      <c r="F44" s="57"/>
      <c r="G44" s="34">
        <f t="shared" ref="G44:G47" si="5">+E44*F44</f>
        <v>0</v>
      </c>
    </row>
    <row r="45" spans="2:9">
      <c r="B45" s="39" t="s">
        <v>88</v>
      </c>
      <c r="C45" s="40" t="s">
        <v>89</v>
      </c>
      <c r="D45" s="41"/>
      <c r="E45" s="42"/>
      <c r="F45" s="43"/>
      <c r="G45" s="44">
        <f>SUM(G46:G47)</f>
        <v>0</v>
      </c>
      <c r="I45" s="58"/>
    </row>
    <row r="46" spans="2:9" ht="54">
      <c r="B46" s="59">
        <v>8.1</v>
      </c>
      <c r="C46" s="54" t="s">
        <v>90</v>
      </c>
      <c r="D46" s="55" t="s">
        <v>14</v>
      </c>
      <c r="E46" s="56">
        <f>+[1]CANTIDADES!G308</f>
        <v>126.8</v>
      </c>
      <c r="F46" s="57"/>
      <c r="G46" s="34">
        <f t="shared" si="5"/>
        <v>0</v>
      </c>
      <c r="I46" s="58"/>
    </row>
    <row r="47" spans="2:9" ht="54.75" thickBot="1">
      <c r="B47" s="59">
        <v>8.1999999999999993</v>
      </c>
      <c r="C47" s="54" t="s">
        <v>91</v>
      </c>
      <c r="D47" s="55" t="s">
        <v>57</v>
      </c>
      <c r="E47" s="56">
        <f>+[1]CANTIDADES!G316</f>
        <v>17</v>
      </c>
      <c r="F47" s="57"/>
      <c r="G47" s="34">
        <f t="shared" si="5"/>
        <v>0</v>
      </c>
      <c r="I47" s="58"/>
    </row>
    <row r="48" spans="2:9">
      <c r="B48" s="60" t="s">
        <v>92</v>
      </c>
      <c r="C48" s="61"/>
      <c r="D48" s="61"/>
      <c r="E48" s="61"/>
      <c r="F48" s="61"/>
      <c r="G48" s="62">
        <f>SUM(G6,G11,G17,G24,G35,G38,G42,G45)</f>
        <v>0</v>
      </c>
    </row>
    <row r="49" spans="2:7">
      <c r="B49" s="63" t="s">
        <v>93</v>
      </c>
      <c r="C49" s="64"/>
      <c r="D49" s="64"/>
      <c r="E49" s="64"/>
      <c r="F49" s="64"/>
      <c r="G49" s="65" t="e">
        <f ca="1">+[1]AU!G48</f>
        <v>#DIV/0!</v>
      </c>
    </row>
    <row r="50" spans="2:7">
      <c r="B50" s="63" t="s">
        <v>94</v>
      </c>
      <c r="C50" s="64"/>
      <c r="D50" s="64"/>
      <c r="E50" s="64"/>
      <c r="F50" s="64"/>
      <c r="G50" s="66" t="e">
        <f ca="1">G48*G49</f>
        <v>#DIV/0!</v>
      </c>
    </row>
    <row r="51" spans="2:7" ht="18.75" thickBot="1">
      <c r="B51" s="67" t="s">
        <v>95</v>
      </c>
      <c r="C51" s="68"/>
      <c r="D51" s="68"/>
      <c r="E51" s="68"/>
      <c r="F51" s="68"/>
      <c r="G51" s="69" t="e">
        <f ca="1">+G48+G50</f>
        <v>#DIV/0!</v>
      </c>
    </row>
    <row r="52" spans="2:7" ht="18.75" thickBot="1">
      <c r="B52" s="70"/>
      <c r="C52" s="71"/>
      <c r="D52" s="71"/>
      <c r="E52" s="71"/>
      <c r="F52" s="71"/>
      <c r="G52" s="72"/>
    </row>
    <row r="53" spans="2:7">
      <c r="B53" s="60" t="s">
        <v>96</v>
      </c>
      <c r="C53" s="61"/>
      <c r="D53" s="61"/>
      <c r="E53" s="61"/>
      <c r="F53" s="61"/>
      <c r="G53" s="62" t="e">
        <f ca="1">SUM(G54:G59)</f>
        <v>#DIV/0!</v>
      </c>
    </row>
    <row r="54" spans="2:7">
      <c r="B54" s="73" t="s">
        <v>97</v>
      </c>
      <c r="C54" s="74"/>
      <c r="D54" s="74"/>
      <c r="E54" s="74"/>
      <c r="F54" s="74"/>
      <c r="G54" s="75">
        <f>+'[1]SUBANALISIS  AU'!H74</f>
        <v>29071734.989999998</v>
      </c>
    </row>
    <row r="55" spans="2:7">
      <c r="B55" s="73" t="s">
        <v>98</v>
      </c>
      <c r="C55" s="74"/>
      <c r="D55" s="74"/>
      <c r="E55" s="74"/>
      <c r="F55" s="74"/>
      <c r="G55" s="75">
        <f>+'[1]SUBANALISIS  AU'!H118</f>
        <v>29134058.199999999</v>
      </c>
    </row>
    <row r="56" spans="2:7">
      <c r="B56" s="73" t="s">
        <v>99</v>
      </c>
      <c r="C56" s="74"/>
      <c r="D56" s="74"/>
      <c r="E56" s="74"/>
      <c r="F56" s="74"/>
      <c r="G56" s="75">
        <f>+'[1]SUBANALISIS  AU'!H16</f>
        <v>5710000</v>
      </c>
    </row>
    <row r="57" spans="2:7">
      <c r="B57" s="73" t="s">
        <v>100</v>
      </c>
      <c r="C57" s="74"/>
      <c r="D57" s="74"/>
      <c r="E57" s="74"/>
      <c r="F57" s="74"/>
      <c r="G57" s="75">
        <f>+'[1]SUBANALISIS  AU'!H171</f>
        <v>72312584</v>
      </c>
    </row>
    <row r="58" spans="2:7">
      <c r="B58" s="76" t="s">
        <v>101</v>
      </c>
      <c r="C58" s="77"/>
      <c r="D58" s="77"/>
      <c r="E58" s="77"/>
      <c r="F58" s="77"/>
      <c r="G58" s="75">
        <f>+[1]ENSAYOS!F28</f>
        <v>16526615.199999999</v>
      </c>
    </row>
    <row r="59" spans="2:7" ht="18.75" thickBot="1">
      <c r="B59" s="78" t="s">
        <v>102</v>
      </c>
      <c r="C59" s="79"/>
      <c r="D59" s="79"/>
      <c r="E59" s="79"/>
      <c r="F59" s="79"/>
      <c r="G59" s="80" t="e">
        <f ca="1">+[1]PÓLIZA!H23</f>
        <v>#DIV/0!</v>
      </c>
    </row>
    <row r="60" spans="2:7" ht="18.75" thickBot="1">
      <c r="B60" s="70"/>
      <c r="C60" s="71"/>
      <c r="D60" s="71"/>
      <c r="E60" s="71"/>
      <c r="F60" s="71"/>
      <c r="G60" s="72"/>
    </row>
    <row r="61" spans="2:7" ht="18.75" thickBot="1">
      <c r="B61" s="81" t="s">
        <v>103</v>
      </c>
      <c r="C61" s="82"/>
      <c r="D61" s="82"/>
      <c r="E61" s="82"/>
      <c r="F61" s="82"/>
      <c r="G61" s="83" t="e">
        <f ca="1">+G51+G53</f>
        <v>#DIV/0!</v>
      </c>
    </row>
    <row r="62" spans="2:7">
      <c r="B62" s="84"/>
      <c r="C62" s="84"/>
      <c r="D62" s="84"/>
      <c r="E62" s="84"/>
      <c r="F62" s="84"/>
      <c r="G62" s="72"/>
    </row>
    <row r="63" spans="2:7" ht="18.75" hidden="1" thickBot="1">
      <c r="B63" s="81" t="s">
        <v>104</v>
      </c>
      <c r="C63" s="82"/>
      <c r="D63" s="82"/>
      <c r="E63" s="82"/>
      <c r="F63" s="82"/>
      <c r="G63" s="83" t="e">
        <f ca="1">+G61</f>
        <v>#DIV/0!</v>
      </c>
    </row>
    <row r="65" spans="5:7">
      <c r="G65" s="88"/>
    </row>
    <row r="66" spans="5:7">
      <c r="E66" s="89"/>
      <c r="G66" s="90"/>
    </row>
    <row r="67" spans="5:7">
      <c r="G67" s="90"/>
    </row>
    <row r="68" spans="5:7">
      <c r="G68" s="88"/>
    </row>
    <row r="70" spans="5:7">
      <c r="G70" s="91"/>
    </row>
    <row r="71" spans="5:7">
      <c r="G71" s="91"/>
    </row>
    <row r="76" spans="5:7">
      <c r="G76" s="88"/>
    </row>
    <row r="77" spans="5:7">
      <c r="G77" s="88"/>
    </row>
  </sheetData>
  <mergeCells count="18">
    <mergeCell ref="B56:F56"/>
    <mergeCell ref="B57:F57"/>
    <mergeCell ref="B58:F58"/>
    <mergeCell ref="B59:F59"/>
    <mergeCell ref="B61:F61"/>
    <mergeCell ref="B63:F63"/>
    <mergeCell ref="B49:F49"/>
    <mergeCell ref="B50:F50"/>
    <mergeCell ref="B51:F51"/>
    <mergeCell ref="B53:F53"/>
    <mergeCell ref="B54:F54"/>
    <mergeCell ref="B55:F55"/>
    <mergeCell ref="B1:G1"/>
    <mergeCell ref="C2:F2"/>
    <mergeCell ref="B3:G3"/>
    <mergeCell ref="B4:G4"/>
    <mergeCell ref="C6:E6"/>
    <mergeCell ref="B48:F48"/>
  </mergeCells>
  <conditionalFormatting sqref="I45:I47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ORTEGA PARRA</dc:creator>
  <cp:lastModifiedBy>ALEJANDRO ORTEGA PARRA</cp:lastModifiedBy>
  <dcterms:created xsi:type="dcterms:W3CDTF">2026-08-20T20:22:49Z</dcterms:created>
  <dcterms:modified xsi:type="dcterms:W3CDTF">2026-08-20T20:23:45Z</dcterms:modified>
</cp:coreProperties>
</file>