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DE CALCULO" sheetId="1" r:id="rId4"/>
    <sheet state="visible" name="Hoja1" sheetId="2" r:id="rId5"/>
  </sheets>
  <definedNames/>
  <calcPr/>
  <extLst>
    <ext uri="GoogleSheetsCustomDataVersion2">
      <go:sheetsCustomData xmlns:go="http://customooxmlschemas.google.com/" r:id="rId6" roundtripDataChecksum="oHE2mbPDjjDI1aMIW6PcA96sNR42mKenyyJ+fBrLtvg="/>
    </ext>
  </extLst>
</workbook>
</file>

<file path=xl/sharedStrings.xml><?xml version="1.0" encoding="utf-8"?>
<sst xmlns="http://schemas.openxmlformats.org/spreadsheetml/2006/main" count="107" uniqueCount="81">
  <si>
    <t>MESES</t>
  </si>
  <si>
    <t>CONCEPTO</t>
  </si>
  <si>
    <t>POBLACIÓN ATENDIDA</t>
  </si>
  <si>
    <t xml:space="preserve">INDICADORES </t>
  </si>
  <si>
    <t>VALOR MENSUAL</t>
  </si>
  <si>
    <t>VALOR TOTAL</t>
  </si>
  <si>
    <t xml:space="preserve">FUNCIONES DEL CARGO </t>
  </si>
  <si>
    <t>MES</t>
  </si>
  <si>
    <t>CONTRATO</t>
  </si>
  <si>
    <t xml:space="preserve">PROMEDIO VISITAS </t>
  </si>
  <si>
    <t>PORCETANJE SERVICIO PRESTADO A COPACABANA</t>
  </si>
  <si>
    <t>HONORARIOS AUXILIAR DE ENFERMERÍA</t>
  </si>
  <si>
    <t>RESULTADO</t>
  </si>
  <si>
    <t>GASTOS DE PERSONAL</t>
  </si>
  <si>
    <t>Adminitración de medicamentos, citas medicas, actualizacion base de datos medicos de los usuarios.</t>
  </si>
  <si>
    <t>4 días por semana</t>
  </si>
  <si>
    <t>HONORARIOS PERSONAL MANIPULACIÓN DE ALIMENTOS</t>
  </si>
  <si>
    <t>INDICADORES DE LA EFICIENCIA DE LA ORGANIZACIÓN</t>
  </si>
  <si>
    <t>Organización, control e inventariosde la minuta alimenticia diaria, Vigilancia y asesoramienso en higuiene.</t>
  </si>
  <si>
    <t>EFICIENCIA EN LA ADMINISTRACIÓN TOTAL DE PROYECTOS</t>
  </si>
  <si>
    <t xml:space="preserve">HONORARIOS EDUCADOR </t>
  </si>
  <si>
    <t xml:space="preserve">mayor o igual </t>
  </si>
  <si>
    <t>GASTOS FIJOS</t>
  </si>
  <si>
    <t>Acompañamiento  en el diario vivir de los usuarios, talleres educativos en prevencion del consumo de sustancias psicoactivas, actividades artisticas y manualidades. Controlar y vigilar el cumplimiento de las normas para una sana convivencia dentro de la fundacón</t>
  </si>
  <si>
    <t>Diario</t>
  </si>
  <si>
    <t>HONORARIOS TRABAJADORA SOCIAL</t>
  </si>
  <si>
    <t>Talleres y actividades educativas sobre las habilidades sociales, reinserción social, red de apoyo y proyecto de vida para los usuarios de la fundación. Seguimiento a la red de apoyo de los usuarios.</t>
  </si>
  <si>
    <t xml:space="preserve">HONORARIOS CONTADOR </t>
  </si>
  <si>
    <t xml:space="preserve">Gastos de implementación de los proyectos en el año </t>
  </si>
  <si>
    <t>Registro contable de las transacciones económicas, responsable de la presentación de impuestos y obligaciones tributarias, envío de nómina electrónica, renovación cámara de comercio, elaboración de estados financieros</t>
  </si>
  <si>
    <t>1 día al mes</t>
  </si>
  <si>
    <t>HONORARIOS REVISORIA FISCAL</t>
  </si>
  <si>
    <t xml:space="preserve">TOTAL </t>
  </si>
  <si>
    <t>Auditar y dictaminar estados financieros e informes contables, emisión de certificados de aportes a la seguridad social</t>
  </si>
  <si>
    <t>3 veces al año</t>
  </si>
  <si>
    <t>TOTAL</t>
  </si>
  <si>
    <t xml:space="preserve">Total Gastos de funcionamiento de la ESAL en el año </t>
  </si>
  <si>
    <t>EFICACIA QUE INCLUYA LAS CONTRIBUCIONES DEL SECTOR PRIVADO</t>
  </si>
  <si>
    <t>Menor o igual o indeterminado</t>
  </si>
  <si>
    <t>GASTOS FIJOS FUNDACIÓN</t>
  </si>
  <si>
    <t>ARRIENDO</t>
  </si>
  <si>
    <t>VALOR CUPO</t>
  </si>
  <si>
    <t>SERVICIOS PUBLICOS EPM</t>
  </si>
  <si>
    <t>MES/ PERSONA</t>
  </si>
  <si>
    <t>MES POBLACIÓN ATENDIDA</t>
  </si>
  <si>
    <t xml:space="preserve">COSTO TOTAL CONTRATO </t>
  </si>
  <si>
    <t>ALIMENTACIÓN</t>
  </si>
  <si>
    <t xml:space="preserve">Total gastos de funcionamiento de la ESAL en el año </t>
  </si>
  <si>
    <t>INTERNET</t>
  </si>
  <si>
    <t>SOSTENIMIENTO PLANTA FÍSICA</t>
  </si>
  <si>
    <t>NOMINA</t>
  </si>
  <si>
    <t xml:space="preserve">Total de contribuciones del sector privado en el año </t>
  </si>
  <si>
    <t>GASTOS VARIOS FUNDACIÓN</t>
  </si>
  <si>
    <t>INDICADORES DE LA ORGANIZACIÓN</t>
  </si>
  <si>
    <t>NIVEL DE ENDEUDAMIENTO</t>
  </si>
  <si>
    <t xml:space="preserve">Menor o igual </t>
  </si>
  <si>
    <t>PAPELERIA</t>
  </si>
  <si>
    <t>Pasivo Total / Activo Total</t>
  </si>
  <si>
    <t>MENSAJERIA</t>
  </si>
  <si>
    <t>ACOMPAÑAMIENTO A CITAS</t>
  </si>
  <si>
    <t>UTILES DE ASEO</t>
  </si>
  <si>
    <t>Mide la proporción de deuda que soporta la entidad frente a sus recursos propios.</t>
  </si>
  <si>
    <t>BARBERIA</t>
  </si>
  <si>
    <t>LIQUIDEZ</t>
  </si>
  <si>
    <t xml:space="preserve">Mayor a </t>
  </si>
  <si>
    <t>EN PAPELERIA</t>
  </si>
  <si>
    <t>Activo Corriente/ Pasivo Corriente</t>
  </si>
  <si>
    <t>VALOR</t>
  </si>
  <si>
    <t>%</t>
  </si>
  <si>
    <t>Mide la capacidad de la Entidad en cumplir sus obligaciones financieras o deudas a corto plazo.</t>
  </si>
  <si>
    <t>APORTE MUNICIPIO</t>
  </si>
  <si>
    <t>APORTE ASOCIADO</t>
  </si>
  <si>
    <t>Estos indicadores deben ser debidamente certificado por revisor fiscal si se tiene o e su defecto contador público, mediante certificación anexa a los documentos contractuales</t>
  </si>
  <si>
    <t>CONCETPTO</t>
  </si>
  <si>
    <t>FECHA INICIO</t>
  </si>
  <si>
    <t>FECHA FINAL</t>
  </si>
  <si>
    <t>VALOR POR DÍA</t>
  </si>
  <si>
    <t>PLAZO</t>
  </si>
  <si>
    <t>VALOR CUPO/ DÍA</t>
  </si>
  <si>
    <t>Calendarío</t>
  </si>
  <si>
    <t xml:space="preserve">Contable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</si>
</sst>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_-;\-* #,##0_-;_-* &quot;-&quot;??_-;_-@"/>
    <numFmt numFmtId="165" formatCode="D/M/YYYY"/>
  </numFmts>
  <fonts count="9">
    <font>
      <sz val="11.0"/>
      <color theme="1"/>
      <name val="Calibri"/>
      <scheme val="minor"/>
    </font>
    <font>
      <b/>
      <sz val="11.0"/>
      <color theme="1"/>
      <name val="Calibri"/>
    </font>
    <font/>
    <font>
      <sz val="11.0"/>
      <color theme="1"/>
      <name val="Calibri"/>
    </font>
    <font>
      <sz val="12.0"/>
      <color theme="1"/>
      <name val="Arial Narrow"/>
    </font>
    <font>
      <b/>
      <sz val="12.0"/>
      <color theme="1"/>
      <name val="Arial Narrow"/>
    </font>
    <font>
      <color theme="1"/>
      <name val="Calibri"/>
      <scheme val="minor"/>
    </font>
    <font>
      <i/>
      <u/>
      <sz val="12.0"/>
      <color theme="1"/>
      <name val="Arial Narrow"/>
    </font>
    <font>
      <i/>
      <sz val="12.0"/>
      <color theme="1"/>
      <name val="Arial Narrow"/>
    </font>
  </fonts>
  <fills count="5">
    <fill>
      <patternFill patternType="none"/>
    </fill>
    <fill>
      <patternFill patternType="lightGray"/>
    </fill>
    <fill>
      <patternFill patternType="solid">
        <fgColor rgb="FFD6DCE4"/>
        <bgColor rgb="FFD6DCE4"/>
      </patternFill>
    </fill>
    <fill>
      <patternFill patternType="solid">
        <fgColor rgb="FFD9E2F3"/>
        <bgColor rgb="FFD9E2F3"/>
      </patternFill>
    </fill>
    <fill>
      <patternFill patternType="solid">
        <fgColor theme="0"/>
        <bgColor theme="0"/>
      </patternFill>
    </fill>
  </fills>
  <borders count="34">
    <border/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top/>
      <bottom/>
    </border>
    <border>
      <top/>
      <bottom/>
    </border>
    <border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left style="medium">
        <color rgb="FFFFFFFF"/>
      </left>
      <top style="medium">
        <color rgb="FFFFFFFF"/>
      </top>
      <bottom style="medium">
        <color rgb="FFFFFFFF"/>
      </bottom>
    </border>
    <border>
      <right style="medium">
        <color rgb="FFFFFFFF"/>
      </right>
      <top style="medium">
        <color rgb="FFFFFFFF"/>
      </top>
      <bottom style="medium">
        <color rgb="FFFFFFFF"/>
      </bottom>
    </border>
    <border>
      <left/>
      <right style="medium">
        <color rgb="FFFFFFFF"/>
      </right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left style="medium">
        <color rgb="FFFFFFFF"/>
      </left>
      <right style="medium">
        <color rgb="FFFFFFFF"/>
      </right>
      <top style="medium">
        <color rgb="FFFFFFFF"/>
      </top>
    </border>
    <border>
      <left style="medium">
        <color rgb="FFFFFFFF"/>
      </left>
      <right style="medium">
        <color rgb="FFFFFFFF"/>
      </right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 style="medium">
        <color rgb="FFFFFFFF"/>
      </right>
      <top/>
      <bottom style="medium">
        <color rgb="FFFFFFFF"/>
      </bottom>
    </border>
    <border>
      <left style="medium">
        <color rgb="FFFFFFFF"/>
      </left>
      <right style="medium">
        <color rgb="FFFFFFFF"/>
      </right>
      <bottom/>
    </border>
    <border>
      <left style="medium">
        <color rgb="FFFFFFFF"/>
      </left>
      <right style="medium">
        <color rgb="FFFFFFFF"/>
      </right>
      <bottom style="medium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right style="thin">
        <color rgb="FF000000"/>
      </right>
      <top style="thin">
        <color rgb="FF000000"/>
      </top>
    </border>
    <border>
      <left/>
      <top/>
    </border>
    <border>
      <top/>
    </border>
    <border>
      <right/>
      <top/>
    </border>
    <border>
      <left/>
    </border>
    <border>
      <right/>
    </border>
    <border>
      <left/>
      <bottom/>
    </border>
    <border>
      <bottom/>
    </border>
    <border>
      <right/>
      <bottom/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84">
    <xf borderId="0" fillId="0" fontId="0" numFmtId="0" xfId="0" applyAlignment="1" applyFont="1">
      <alignment readingOrder="0" shrinkToFit="0" vertical="bottom" wrapText="0"/>
    </xf>
    <xf borderId="1" fillId="2" fontId="1" numFmtId="0" xfId="0" applyBorder="1" applyFill="1" applyFont="1"/>
    <xf borderId="1" fillId="2" fontId="1" numFmtId="2" xfId="0" applyBorder="1" applyFont="1" applyNumberFormat="1"/>
    <xf borderId="2" fillId="0" fontId="1" numFmtId="0" xfId="0" applyAlignment="1" applyBorder="1" applyFont="1">
      <alignment horizontal="center"/>
    </xf>
    <xf borderId="3" fillId="2" fontId="1" numFmtId="0" xfId="0" applyAlignment="1" applyBorder="1" applyFont="1">
      <alignment horizontal="center"/>
    </xf>
    <xf borderId="4" fillId="0" fontId="2" numFmtId="0" xfId="0" applyBorder="1" applyFont="1"/>
    <xf borderId="5" fillId="0" fontId="2" numFmtId="0" xfId="0" applyBorder="1" applyFont="1"/>
    <xf borderId="1" fillId="2" fontId="1" numFmtId="0" xfId="0" applyAlignment="1" applyBorder="1" applyFont="1">
      <alignment horizontal="center"/>
    </xf>
    <xf borderId="6" fillId="0" fontId="1" numFmtId="0" xfId="0" applyAlignment="1" applyBorder="1" applyFont="1">
      <alignment horizontal="center"/>
    </xf>
    <xf borderId="0" fillId="0" fontId="3" numFmtId="0" xfId="0" applyAlignment="1" applyFont="1">
      <alignment horizontal="center"/>
    </xf>
    <xf borderId="7" fillId="0" fontId="1" numFmtId="0" xfId="0" applyAlignment="1" applyBorder="1" applyFont="1">
      <alignment horizontal="center"/>
    </xf>
    <xf borderId="2" fillId="0" fontId="3" numFmtId="0" xfId="0" applyBorder="1" applyFont="1"/>
    <xf borderId="2" fillId="0" fontId="3" numFmtId="164" xfId="0" applyBorder="1" applyFont="1" applyNumberFormat="1"/>
    <xf borderId="8" fillId="2" fontId="4" numFmtId="0" xfId="0" applyAlignment="1" applyBorder="1" applyFont="1">
      <alignment horizontal="left" shrinkToFit="0" vertical="center" wrapText="1"/>
    </xf>
    <xf borderId="9" fillId="0" fontId="2" numFmtId="0" xfId="0" applyBorder="1" applyFont="1"/>
    <xf borderId="10" fillId="2" fontId="5" numFmtId="0" xfId="0" applyAlignment="1" applyBorder="1" applyFont="1">
      <alignment horizontal="left" shrinkToFit="0" vertical="center" wrapText="1"/>
    </xf>
    <xf borderId="1" fillId="2" fontId="3" numFmtId="0" xfId="0" applyBorder="1" applyFont="1"/>
    <xf borderId="1" fillId="2" fontId="3" numFmtId="4" xfId="0" applyBorder="1" applyFont="1" applyNumberFormat="1"/>
    <xf borderId="11" fillId="0" fontId="3" numFmtId="164" xfId="0" applyBorder="1" applyFont="1" applyNumberFormat="1"/>
    <xf borderId="11" fillId="0" fontId="3" numFmtId="0" xfId="0" applyBorder="1" applyFont="1"/>
    <xf borderId="0" fillId="0" fontId="6" numFmtId="0" xfId="0" applyFont="1"/>
    <xf borderId="2" fillId="0" fontId="3" numFmtId="9" xfId="0" applyBorder="1" applyFont="1" applyNumberFormat="1"/>
    <xf borderId="0" fillId="0" fontId="3" numFmtId="4" xfId="0" applyFont="1" applyNumberFormat="1"/>
    <xf borderId="12" fillId="2" fontId="5" numFmtId="0" xfId="0" applyAlignment="1" applyBorder="1" applyFont="1">
      <alignment horizontal="center" shrinkToFit="0" vertical="center" wrapText="1"/>
    </xf>
    <xf borderId="2" fillId="0" fontId="3" numFmtId="0" xfId="0" applyAlignment="1" applyBorder="1" applyFont="1">
      <alignment vertical="center"/>
    </xf>
    <xf borderId="2" fillId="0" fontId="3" numFmtId="164" xfId="0" applyAlignment="1" applyBorder="1" applyFont="1" applyNumberFormat="1">
      <alignment vertical="center"/>
    </xf>
    <xf borderId="11" fillId="0" fontId="3" numFmtId="164" xfId="0" applyAlignment="1" applyBorder="1" applyFont="1" applyNumberFormat="1">
      <alignment vertical="center"/>
    </xf>
    <xf borderId="2" fillId="0" fontId="3" numFmtId="0" xfId="0" applyAlignment="1" applyBorder="1" applyFont="1">
      <alignment shrinkToFit="0" wrapText="1"/>
    </xf>
    <xf borderId="13" fillId="0" fontId="2" numFmtId="0" xfId="0" applyBorder="1" applyFont="1"/>
    <xf borderId="2" fillId="3" fontId="3" numFmtId="0" xfId="0" applyAlignment="1" applyBorder="1" applyFill="1" applyFont="1">
      <alignment vertical="center"/>
    </xf>
    <xf borderId="0" fillId="0" fontId="3" numFmtId="0" xfId="0" applyAlignment="1" applyFont="1">
      <alignment horizontal="left" vertical="center"/>
    </xf>
    <xf borderId="0" fillId="0" fontId="3" numFmtId="4" xfId="0" applyAlignment="1" applyFont="1" applyNumberFormat="1">
      <alignment horizontal="center" vertical="center"/>
    </xf>
    <xf borderId="2" fillId="3" fontId="3" numFmtId="164" xfId="0" applyBorder="1" applyFont="1" applyNumberFormat="1"/>
    <xf borderId="10" fillId="2" fontId="7" numFmtId="0" xfId="0" applyAlignment="1" applyBorder="1" applyFont="1">
      <alignment horizontal="center" shrinkToFit="0" vertical="center" wrapText="1"/>
    </xf>
    <xf borderId="14" fillId="3" fontId="3" numFmtId="164" xfId="0" applyBorder="1" applyFont="1" applyNumberFormat="1"/>
    <xf borderId="2" fillId="3" fontId="3" numFmtId="0" xfId="0" applyBorder="1" applyFont="1"/>
    <xf borderId="1" fillId="2" fontId="1" numFmtId="4" xfId="0" applyBorder="1" applyFont="1" applyNumberFormat="1"/>
    <xf borderId="2" fillId="0" fontId="1" numFmtId="0" xfId="0" applyBorder="1" applyFont="1"/>
    <xf borderId="15" fillId="2" fontId="8" numFmtId="0" xfId="0" applyAlignment="1" applyBorder="1" applyFont="1">
      <alignment horizontal="center" shrinkToFit="0" vertical="center" wrapText="1"/>
    </xf>
    <xf borderId="2" fillId="0" fontId="1" numFmtId="164" xfId="0" applyBorder="1" applyFont="1" applyNumberFormat="1"/>
    <xf borderId="16" fillId="0" fontId="2" numFmtId="0" xfId="0" applyBorder="1" applyFont="1"/>
    <xf borderId="11" fillId="0" fontId="1" numFmtId="164" xfId="0" applyBorder="1" applyFont="1" applyNumberFormat="1"/>
    <xf borderId="0" fillId="0" fontId="1" numFmtId="0" xfId="0" applyFont="1"/>
    <xf borderId="0" fillId="0" fontId="1" numFmtId="164" xfId="0" applyFont="1" applyNumberFormat="1"/>
    <xf borderId="2" fillId="0" fontId="3" numFmtId="3" xfId="0" applyBorder="1" applyFont="1" applyNumberFormat="1"/>
    <xf borderId="1" fillId="2" fontId="1" numFmtId="0" xfId="0" applyAlignment="1" applyBorder="1" applyFont="1">
      <alignment vertical="center"/>
    </xf>
    <xf borderId="1" fillId="2" fontId="1" numFmtId="0" xfId="0" applyAlignment="1" applyBorder="1" applyFont="1">
      <alignment horizontal="center" shrinkToFit="0" vertical="center" wrapText="1"/>
    </xf>
    <xf borderId="2" fillId="3" fontId="3" numFmtId="3" xfId="0" applyBorder="1" applyFont="1" applyNumberFormat="1"/>
    <xf borderId="17" fillId="0" fontId="2" numFmtId="0" xfId="0" applyBorder="1" applyFont="1"/>
    <xf borderId="1" fillId="2" fontId="3" numFmtId="0" xfId="0" applyAlignment="1" applyBorder="1" applyFont="1">
      <alignment horizontal="left" vertical="center"/>
    </xf>
    <xf borderId="2" fillId="0" fontId="1" numFmtId="3" xfId="0" applyBorder="1" applyFont="1" applyNumberFormat="1"/>
    <xf borderId="1" fillId="2" fontId="3" numFmtId="4" xfId="0" applyAlignment="1" applyBorder="1" applyFont="1" applyNumberFormat="1">
      <alignment horizontal="center" vertical="center"/>
    </xf>
    <xf borderId="0" fillId="0" fontId="3" numFmtId="3" xfId="0" applyFont="1" applyNumberFormat="1"/>
    <xf borderId="2" fillId="4" fontId="1" numFmtId="0" xfId="0" applyAlignment="1" applyBorder="1" applyFill="1" applyFont="1">
      <alignment horizontal="center"/>
    </xf>
    <xf borderId="2" fillId="4" fontId="1" numFmtId="3" xfId="0" applyBorder="1" applyFont="1" applyNumberFormat="1"/>
    <xf borderId="2" fillId="4" fontId="1" numFmtId="0" xfId="0" applyBorder="1" applyFont="1"/>
    <xf borderId="18" fillId="3" fontId="3" numFmtId="0" xfId="0" applyBorder="1" applyFont="1"/>
    <xf borderId="12" fillId="2" fontId="5" numFmtId="9" xfId="0" applyAlignment="1" applyBorder="1" applyFont="1" applyNumberFormat="1">
      <alignment horizontal="center" shrinkToFit="0" vertical="center" wrapText="1"/>
    </xf>
    <xf borderId="18" fillId="3" fontId="3" numFmtId="3" xfId="0" applyBorder="1" applyFont="1" applyNumberFormat="1"/>
    <xf borderId="19" fillId="3" fontId="3" numFmtId="164" xfId="0" applyBorder="1" applyFont="1" applyNumberFormat="1"/>
    <xf borderId="20" fillId="3" fontId="3" numFmtId="3" xfId="0" applyBorder="1" applyFont="1" applyNumberFormat="1"/>
    <xf borderId="10" fillId="2" fontId="8" numFmtId="0" xfId="0" applyAlignment="1" applyBorder="1" applyFont="1">
      <alignment horizontal="left" shrinkToFit="0" vertical="center" wrapText="1"/>
    </xf>
    <xf borderId="6" fillId="0" fontId="3" numFmtId="0" xfId="0" applyBorder="1" applyFont="1"/>
    <xf borderId="6" fillId="0" fontId="3" numFmtId="3" xfId="0" applyBorder="1" applyFont="1" applyNumberFormat="1"/>
    <xf borderId="21" fillId="0" fontId="3" numFmtId="3" xfId="0" applyBorder="1" applyFont="1" applyNumberFormat="1"/>
    <xf borderId="15" fillId="2" fontId="4" numFmtId="0" xfId="0" applyAlignment="1" applyBorder="1" applyFont="1">
      <alignment horizontal="left" shrinkToFit="0" vertical="center" wrapText="1"/>
    </xf>
    <xf borderId="0" fillId="0" fontId="3" numFmtId="9" xfId="0" applyFont="1" applyNumberFormat="1"/>
    <xf borderId="1" fillId="2" fontId="1" numFmtId="4" xfId="0" applyAlignment="1" applyBorder="1" applyFont="1" applyNumberFormat="1">
      <alignment horizontal="center"/>
    </xf>
    <xf borderId="22" fillId="2" fontId="1" numFmtId="0" xfId="0" applyAlignment="1" applyBorder="1" applyFont="1">
      <alignment horizontal="center" shrinkToFit="0" vertical="center" wrapText="1"/>
    </xf>
    <xf borderId="23" fillId="0" fontId="2" numFmtId="0" xfId="0" applyBorder="1" applyFont="1"/>
    <xf borderId="24" fillId="0" fontId="2" numFmtId="0" xfId="0" applyBorder="1" applyFont="1"/>
    <xf borderId="1" fillId="2" fontId="1" numFmtId="9" xfId="0" applyBorder="1" applyFont="1" applyNumberFormat="1"/>
    <xf borderId="25" fillId="0" fontId="2" numFmtId="0" xfId="0" applyBorder="1" applyFont="1"/>
    <xf borderId="26" fillId="0" fontId="2" numFmtId="0" xfId="0" applyBorder="1" applyFont="1"/>
    <xf borderId="27" fillId="0" fontId="2" numFmtId="0" xfId="0" applyBorder="1" applyFont="1"/>
    <xf borderId="28" fillId="0" fontId="2" numFmtId="0" xfId="0" applyBorder="1" applyFont="1"/>
    <xf borderId="29" fillId="0" fontId="2" numFmtId="0" xfId="0" applyBorder="1" applyFont="1"/>
    <xf borderId="19" fillId="2" fontId="1" numFmtId="0" xfId="0" applyBorder="1" applyFont="1"/>
    <xf borderId="20" fillId="2" fontId="1" numFmtId="0" xfId="0" applyBorder="1" applyFont="1"/>
    <xf borderId="1" fillId="2" fontId="3" numFmtId="165" xfId="0" applyBorder="1" applyFont="1" applyNumberFormat="1"/>
    <xf borderId="30" fillId="0" fontId="3" numFmtId="0" xfId="0" applyBorder="1" applyFont="1"/>
    <xf borderId="31" fillId="0" fontId="3" numFmtId="4" xfId="0" applyBorder="1" applyFont="1" applyNumberFormat="1"/>
    <xf borderId="32" fillId="0" fontId="3" numFmtId="0" xfId="0" applyBorder="1" applyFont="1"/>
    <xf borderId="33" fillId="0" fontId="3" numFmtId="4" xfId="0" applyBorder="1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1.43"/>
    <col customWidth="1" min="2" max="2" width="28.29"/>
    <col customWidth="1" min="3" max="3" width="12.71"/>
    <col customWidth="1" min="4" max="4" width="13.71"/>
    <col customWidth="1" min="5" max="5" width="8.0"/>
    <col customWidth="1" min="6" max="6" width="21.14"/>
    <col customWidth="1" min="7" max="7" width="14.57"/>
    <col customWidth="1" min="8" max="8" width="13.71"/>
    <col customWidth="1" min="9" max="9" width="16.57"/>
    <col customWidth="1" min="10" max="10" width="3.29"/>
    <col customWidth="1" min="11" max="11" width="11.43"/>
    <col customWidth="1" min="12" max="12" width="69.43"/>
    <col customWidth="1" min="13" max="13" width="11.43"/>
    <col customWidth="1" min="14" max="14" width="13.0"/>
    <col customWidth="1" min="15" max="26" width="11.43"/>
  </cols>
  <sheetData>
    <row r="2">
      <c r="B2" s="1" t="s">
        <v>0</v>
      </c>
      <c r="C2" s="2">
        <v>4.0</v>
      </c>
    </row>
    <row r="3">
      <c r="B3" s="1" t="s">
        <v>2</v>
      </c>
      <c r="C3" s="1">
        <v>8.0</v>
      </c>
      <c r="K3" s="4" t="s">
        <v>3</v>
      </c>
      <c r="L3" s="5"/>
      <c r="M3" s="5"/>
      <c r="N3" s="6"/>
    </row>
    <row r="5">
      <c r="B5" s="7" t="s">
        <v>1</v>
      </c>
      <c r="C5" s="7" t="s">
        <v>7</v>
      </c>
      <c r="D5" s="7" t="s">
        <v>8</v>
      </c>
      <c r="E5" s="9"/>
      <c r="F5" s="7" t="s">
        <v>1</v>
      </c>
      <c r="G5" s="7" t="s">
        <v>7</v>
      </c>
      <c r="H5" s="7" t="s">
        <v>8</v>
      </c>
      <c r="K5" s="13"/>
      <c r="L5" s="14"/>
      <c r="M5" s="15" t="s">
        <v>1</v>
      </c>
      <c r="N5" s="15" t="s">
        <v>12</v>
      </c>
    </row>
    <row r="6" ht="15.75" customHeight="1">
      <c r="B6" s="16" t="s">
        <v>13</v>
      </c>
      <c r="C6" s="17">
        <f>+Hoja1!B8</f>
        <v>6923500</v>
      </c>
      <c r="D6" s="17">
        <f>+Hoja1!D8</f>
        <v>27694000</v>
      </c>
      <c r="F6" s="20" t="str">
        <f t="shared" ref="F6:H6" si="1">+B6</f>
        <v>GASTOS DE PERSONAL</v>
      </c>
      <c r="G6" s="22">
        <f t="shared" si="1"/>
        <v>6923500</v>
      </c>
      <c r="H6" s="22">
        <f t="shared" si="1"/>
        <v>27694000</v>
      </c>
      <c r="K6" s="23" t="s">
        <v>17</v>
      </c>
      <c r="L6" s="15" t="s">
        <v>19</v>
      </c>
      <c r="M6" s="23" t="s">
        <v>21</v>
      </c>
      <c r="N6" s="23">
        <v>0.7</v>
      </c>
    </row>
    <row r="7">
      <c r="B7" s="16" t="s">
        <v>22</v>
      </c>
      <c r="C7" s="17">
        <f t="shared" ref="C7:D7" si="2">SUM(C8:C13)</f>
        <v>8740000</v>
      </c>
      <c r="D7" s="17">
        <f t="shared" si="2"/>
        <v>34960000</v>
      </c>
      <c r="F7" s="20" t="str">
        <f t="shared" ref="F7:H7" si="3">+B7</f>
        <v>GASTOS FIJOS</v>
      </c>
      <c r="G7" s="22">
        <f t="shared" si="3"/>
        <v>8740000</v>
      </c>
      <c r="H7" s="22">
        <f t="shared" si="3"/>
        <v>34960000</v>
      </c>
      <c r="K7" s="28"/>
      <c r="L7" s="15"/>
      <c r="M7" s="28"/>
      <c r="N7" s="28"/>
    </row>
    <row r="8">
      <c r="B8" s="30" t="str">
        <f>+Hoja1!A13</f>
        <v>ARRIENDO</v>
      </c>
      <c r="C8" s="31">
        <v>1200000.0</v>
      </c>
      <c r="D8" s="31">
        <f t="shared" ref="D8:D13" si="5">+C8*$C$2</f>
        <v>4800000</v>
      </c>
      <c r="F8" s="20" t="str">
        <f t="shared" ref="F8:H8" si="4">+B14</f>
        <v>GASTOS VARIOS FUNDACIÓN</v>
      </c>
      <c r="G8" s="22">
        <f t="shared" si="4"/>
        <v>1445100</v>
      </c>
      <c r="H8" s="22">
        <f t="shared" si="4"/>
        <v>5780400</v>
      </c>
      <c r="K8" s="28"/>
      <c r="L8" s="33" t="s">
        <v>28</v>
      </c>
      <c r="M8" s="28"/>
      <c r="N8" s="28"/>
    </row>
    <row r="9">
      <c r="B9" s="30" t="str">
        <f>+Hoja1!A14</f>
        <v>SERVICIOS PUBLICOS EPM</v>
      </c>
      <c r="C9" s="31">
        <v>173000.0</v>
      </c>
      <c r="D9" s="31">
        <f t="shared" si="5"/>
        <v>692000</v>
      </c>
      <c r="F9" s="1" t="s">
        <v>32</v>
      </c>
      <c r="G9" s="36">
        <f t="shared" ref="G9:H9" si="6">SUM(G6:G8)</f>
        <v>17108600</v>
      </c>
      <c r="H9" s="36">
        <f t="shared" si="6"/>
        <v>68434400</v>
      </c>
      <c r="K9" s="28"/>
      <c r="L9" s="38" t="s">
        <v>36</v>
      </c>
      <c r="M9" s="40"/>
      <c r="N9" s="40"/>
    </row>
    <row r="10" ht="15.75" customHeight="1">
      <c r="B10" s="30" t="str">
        <f>+Hoja1!A15</f>
        <v>ALIMENTACIÓN</v>
      </c>
      <c r="C10" s="31">
        <v>2000000.0</v>
      </c>
      <c r="D10" s="31">
        <f t="shared" si="5"/>
        <v>8000000</v>
      </c>
      <c r="K10" s="28"/>
      <c r="L10" s="15" t="s">
        <v>37</v>
      </c>
      <c r="M10" s="23" t="s">
        <v>38</v>
      </c>
      <c r="N10" s="23">
        <v>2.0</v>
      </c>
    </row>
    <row r="11">
      <c r="B11" s="30" t="str">
        <f>+Hoja1!A16</f>
        <v>INTERNET</v>
      </c>
      <c r="C11" s="31">
        <v>16000.0</v>
      </c>
      <c r="D11" s="31">
        <f t="shared" si="5"/>
        <v>64000</v>
      </c>
      <c r="F11" s="20" t="s">
        <v>41</v>
      </c>
      <c r="K11" s="28"/>
      <c r="L11" s="15"/>
      <c r="M11" s="28"/>
      <c r="N11" s="28"/>
    </row>
    <row r="12">
      <c r="B12" s="30" t="str">
        <f>+Hoja1!A17</f>
        <v>SOSTENIMIENTO PLANTA FÍSICA</v>
      </c>
      <c r="C12" s="31">
        <v>351000.0</v>
      </c>
      <c r="D12" s="31">
        <f t="shared" si="5"/>
        <v>1404000</v>
      </c>
      <c r="F12" s="45" t="s">
        <v>1</v>
      </c>
      <c r="G12" s="46" t="s">
        <v>43</v>
      </c>
      <c r="H12" s="46" t="s">
        <v>44</v>
      </c>
      <c r="I12" s="46" t="s">
        <v>45</v>
      </c>
      <c r="K12" s="28"/>
      <c r="L12" s="33" t="s">
        <v>47</v>
      </c>
      <c r="M12" s="28"/>
      <c r="N12" s="28"/>
    </row>
    <row r="13">
      <c r="B13" s="30" t="str">
        <f>+Hoja1!A18</f>
        <v>NOMINA</v>
      </c>
      <c r="C13" s="31">
        <v>5000000.0</v>
      </c>
      <c r="D13" s="31">
        <f t="shared" si="5"/>
        <v>20000000</v>
      </c>
      <c r="F13" s="20" t="str">
        <f t="shared" ref="F13:F16" si="8">+F6</f>
        <v>GASTOS DE PERSONAL</v>
      </c>
      <c r="G13" s="22">
        <f t="shared" ref="G13:G15" si="9">+G6/$C$3</f>
        <v>865437.5</v>
      </c>
      <c r="H13" s="22">
        <f t="shared" ref="H13:H15" si="10">+G13*$C$3</f>
        <v>6923500</v>
      </c>
      <c r="I13" s="22">
        <f t="shared" ref="I13:I15" si="11">+H13*$C$2</f>
        <v>27694000</v>
      </c>
      <c r="K13" s="48"/>
      <c r="L13" s="38" t="s">
        <v>51</v>
      </c>
      <c r="M13" s="40"/>
      <c r="N13" s="40"/>
    </row>
    <row r="14" ht="29.25" customHeight="1">
      <c r="B14" s="49" t="s">
        <v>52</v>
      </c>
      <c r="C14" s="51">
        <f t="shared" ref="C14:D14" si="7">SUM(C15:C19)</f>
        <v>1445100</v>
      </c>
      <c r="D14" s="51">
        <f t="shared" si="7"/>
        <v>5780400</v>
      </c>
      <c r="F14" s="20" t="str">
        <f t="shared" si="8"/>
        <v>GASTOS FIJOS</v>
      </c>
      <c r="G14" s="22">
        <f t="shared" si="9"/>
        <v>1092500</v>
      </c>
      <c r="H14" s="22">
        <f t="shared" si="10"/>
        <v>8740000</v>
      </c>
      <c r="I14" s="22">
        <f t="shared" si="11"/>
        <v>34960000</v>
      </c>
      <c r="K14" s="23" t="s">
        <v>53</v>
      </c>
      <c r="L14" s="15" t="s">
        <v>54</v>
      </c>
      <c r="M14" s="23" t="s">
        <v>55</v>
      </c>
      <c r="N14" s="57">
        <v>0.6</v>
      </c>
    </row>
    <row r="15">
      <c r="B15" s="30" t="str">
        <f>+Hoja1!A30</f>
        <v>EN PAPELERIA</v>
      </c>
      <c r="C15" s="31">
        <v>280100.0</v>
      </c>
      <c r="D15" s="31">
        <f t="shared" ref="D15:D19" si="12">+C15*$C$2</f>
        <v>1120400</v>
      </c>
      <c r="F15" s="20" t="str">
        <f t="shared" si="8"/>
        <v>GASTOS VARIOS FUNDACIÓN</v>
      </c>
      <c r="G15" s="22">
        <f t="shared" si="9"/>
        <v>180637.5</v>
      </c>
      <c r="H15" s="22">
        <f t="shared" si="10"/>
        <v>1445100</v>
      </c>
      <c r="I15" s="22">
        <f t="shared" si="11"/>
        <v>5780400</v>
      </c>
      <c r="K15" s="28"/>
      <c r="L15" s="61" t="s">
        <v>57</v>
      </c>
      <c r="M15" s="28"/>
      <c r="N15" s="28"/>
    </row>
    <row r="16" ht="15.75" customHeight="1">
      <c r="B16" s="30" t="str">
        <f>+Hoja1!A31</f>
        <v>MENSAJERIA</v>
      </c>
      <c r="C16" s="31">
        <v>200000.0</v>
      </c>
      <c r="D16" s="31">
        <f t="shared" si="12"/>
        <v>800000</v>
      </c>
      <c r="F16" s="1" t="str">
        <f t="shared" si="8"/>
        <v>TOTAL </v>
      </c>
      <c r="G16" s="36">
        <f t="shared" ref="G16:I16" si="13">SUM(G13:G15)</f>
        <v>2138575</v>
      </c>
      <c r="H16" s="36">
        <f t="shared" si="13"/>
        <v>17108600</v>
      </c>
      <c r="I16" s="36">
        <f t="shared" si="13"/>
        <v>68434400</v>
      </c>
      <c r="K16" s="28"/>
      <c r="L16" s="65" t="s">
        <v>61</v>
      </c>
      <c r="M16" s="48"/>
      <c r="N16" s="48"/>
    </row>
    <row r="17">
      <c r="B17" s="30" t="str">
        <f>+Hoja1!A32</f>
        <v>ACOMPAÑAMIENTO A CITAS</v>
      </c>
      <c r="C17" s="31">
        <v>500000.0</v>
      </c>
      <c r="D17" s="31">
        <f t="shared" si="12"/>
        <v>2000000</v>
      </c>
      <c r="K17" s="28"/>
      <c r="L17" s="15" t="s">
        <v>63</v>
      </c>
      <c r="M17" s="23" t="s">
        <v>64</v>
      </c>
      <c r="N17" s="23">
        <v>1.0</v>
      </c>
    </row>
    <row r="18">
      <c r="B18" s="30" t="str">
        <f>+Hoja1!A33</f>
        <v>UTILES DE ASEO</v>
      </c>
      <c r="C18" s="31">
        <v>305000.0</v>
      </c>
      <c r="D18" s="31">
        <f t="shared" si="12"/>
        <v>1220000</v>
      </c>
      <c r="K18" s="28"/>
      <c r="L18" s="61" t="s">
        <v>66</v>
      </c>
      <c r="M18" s="28"/>
      <c r="N18" s="28"/>
    </row>
    <row r="19" ht="27.0" customHeight="1">
      <c r="B19" s="30" t="str">
        <f>+Hoja1!A34</f>
        <v>BARBERIA</v>
      </c>
      <c r="C19" s="31">
        <v>160000.0</v>
      </c>
      <c r="D19" s="31">
        <f t="shared" si="12"/>
        <v>640000</v>
      </c>
      <c r="F19" s="7" t="s">
        <v>1</v>
      </c>
      <c r="G19" s="67" t="s">
        <v>67</v>
      </c>
      <c r="H19" s="7" t="s">
        <v>68</v>
      </c>
      <c r="K19" s="48"/>
      <c r="L19" s="65" t="s">
        <v>69</v>
      </c>
      <c r="M19" s="48"/>
      <c r="N19" s="48"/>
    </row>
    <row r="20">
      <c r="F20" s="20" t="s">
        <v>70</v>
      </c>
      <c r="G20" s="22">
        <f>+I16*H20</f>
        <v>61590960</v>
      </c>
      <c r="H20" s="66">
        <v>0.9</v>
      </c>
    </row>
    <row r="21" ht="15.75" customHeight="1">
      <c r="F21" s="20" t="s">
        <v>71</v>
      </c>
      <c r="G21" s="22">
        <f>+I16*H21</f>
        <v>6843440</v>
      </c>
      <c r="H21" s="66">
        <v>0.1</v>
      </c>
      <c r="K21" s="68" t="s">
        <v>72</v>
      </c>
      <c r="L21" s="69"/>
      <c r="M21" s="69"/>
      <c r="N21" s="70"/>
    </row>
    <row r="22" ht="30.75" customHeight="1">
      <c r="F22" s="1" t="s">
        <v>32</v>
      </c>
      <c r="G22" s="36">
        <f>SUM(G20:G21)</f>
        <v>68434400</v>
      </c>
      <c r="H22" s="71">
        <f>+G22/$G$22</f>
        <v>1</v>
      </c>
      <c r="K22" s="72"/>
      <c r="N22" s="73"/>
    </row>
    <row r="23" ht="14.25" customHeight="1">
      <c r="K23" s="74"/>
      <c r="L23" s="75"/>
      <c r="M23" s="75"/>
      <c r="N23" s="76"/>
    </row>
    <row r="24" ht="3.75" customHeight="1"/>
    <row r="25" ht="15.75" customHeight="1">
      <c r="B25" s="1" t="s">
        <v>73</v>
      </c>
      <c r="C25" s="1" t="s">
        <v>74</v>
      </c>
      <c r="D25" s="1" t="s">
        <v>75</v>
      </c>
      <c r="F25" s="77" t="s">
        <v>1</v>
      </c>
      <c r="G25" s="78" t="s">
        <v>76</v>
      </c>
    </row>
    <row r="26" ht="15.75" customHeight="1">
      <c r="B26" s="20" t="s">
        <v>77</v>
      </c>
      <c r="C26" s="79">
        <v>46266.0</v>
      </c>
      <c r="D26" s="79">
        <v>46387.0</v>
      </c>
      <c r="F26" s="80" t="s">
        <v>78</v>
      </c>
      <c r="G26" s="81">
        <f>ROUND(G16/30,0)</f>
        <v>71286</v>
      </c>
    </row>
    <row r="27" ht="15.75" customHeight="1">
      <c r="B27" s="20" t="s">
        <v>79</v>
      </c>
      <c r="C27" s="17">
        <f>DAYS(D26,C26)+1</f>
        <v>122</v>
      </c>
      <c r="D27" s="79"/>
      <c r="F27" s="80" t="s">
        <v>70</v>
      </c>
      <c r="G27" s="81">
        <f>ROUND(G26*H20,0)</f>
        <v>64157</v>
      </c>
    </row>
    <row r="28" ht="15.75" customHeight="1">
      <c r="B28" s="20" t="s">
        <v>80</v>
      </c>
      <c r="C28" s="17">
        <f>DAYS360(C26,D26)+1</f>
        <v>121</v>
      </c>
      <c r="D28" s="16"/>
      <c r="F28" s="82" t="s">
        <v>71</v>
      </c>
      <c r="G28" s="83">
        <f>ROUND(G26*H21,0)</f>
        <v>7129</v>
      </c>
    </row>
    <row r="29" ht="15.75" customHeight="1"/>
    <row r="30" ht="15.75" customHeight="1"/>
    <row r="31" ht="15.75" customHeight="1">
      <c r="C31" s="20">
        <v>30.0</v>
      </c>
      <c r="D31" s="20">
        <v>1.0</v>
      </c>
      <c r="F31" s="22"/>
    </row>
    <row r="32" ht="15.75" customHeight="1">
      <c r="C32" s="22">
        <f>+C28</f>
        <v>121</v>
      </c>
      <c r="D32" s="20">
        <f>(C32*D31)/C31</f>
        <v>4.033333333</v>
      </c>
    </row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3">
    <mergeCell ref="M10:M13"/>
    <mergeCell ref="M14:M16"/>
    <mergeCell ref="N14:N16"/>
    <mergeCell ref="M17:M19"/>
    <mergeCell ref="N17:N19"/>
    <mergeCell ref="K3:N3"/>
    <mergeCell ref="K5:L5"/>
    <mergeCell ref="K6:K13"/>
    <mergeCell ref="M6:M9"/>
    <mergeCell ref="N6:N9"/>
    <mergeCell ref="N10:N13"/>
    <mergeCell ref="K14:K19"/>
    <mergeCell ref="K21:N23"/>
  </mergeCells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53.29"/>
    <col customWidth="1" min="2" max="2" width="16.43"/>
    <col customWidth="1" min="3" max="3" width="7.29"/>
    <col customWidth="1" min="4" max="4" width="13.0"/>
    <col customWidth="1" min="5" max="5" width="121.0"/>
    <col customWidth="1" min="6" max="6" width="20.0"/>
    <col customWidth="1" min="7" max="7" width="50.29"/>
    <col customWidth="1" min="8" max="26" width="11.43"/>
  </cols>
  <sheetData>
    <row r="1">
      <c r="A1" s="3" t="s">
        <v>1</v>
      </c>
      <c r="B1" s="3" t="s">
        <v>4</v>
      </c>
      <c r="C1" s="3" t="s">
        <v>0</v>
      </c>
      <c r="D1" s="3" t="s">
        <v>5</v>
      </c>
      <c r="E1" s="8" t="s">
        <v>6</v>
      </c>
      <c r="F1" s="10" t="s">
        <v>9</v>
      </c>
      <c r="G1" s="11" t="s">
        <v>10</v>
      </c>
    </row>
    <row r="2">
      <c r="A2" s="11" t="s">
        <v>11</v>
      </c>
      <c r="B2" s="12">
        <v>2000000.0</v>
      </c>
      <c r="C2" s="12">
        <f>+'HOJA DE CALCULO'!$C$2</f>
        <v>4</v>
      </c>
      <c r="D2" s="18">
        <f t="shared" ref="D2:D7" si="1">+B2*C2</f>
        <v>8000000</v>
      </c>
      <c r="E2" s="11" t="s">
        <v>14</v>
      </c>
      <c r="F2" s="19" t="s">
        <v>15</v>
      </c>
      <c r="G2" s="21">
        <v>0.5</v>
      </c>
    </row>
    <row r="3">
      <c r="A3" s="11" t="s">
        <v>16</v>
      </c>
      <c r="B3" s="12">
        <v>1000000.0</v>
      </c>
      <c r="C3" s="12">
        <f>+'HOJA DE CALCULO'!$C$2</f>
        <v>4</v>
      </c>
      <c r="D3" s="18">
        <f t="shared" si="1"/>
        <v>4000000</v>
      </c>
      <c r="E3" s="11" t="s">
        <v>18</v>
      </c>
      <c r="F3" s="19" t="s">
        <v>15</v>
      </c>
      <c r="G3" s="21">
        <v>0.5</v>
      </c>
    </row>
    <row r="4">
      <c r="A4" s="24" t="s">
        <v>20</v>
      </c>
      <c r="B4" s="25">
        <v>1423500.0</v>
      </c>
      <c r="C4" s="12">
        <f>+'HOJA DE CALCULO'!$C$2</f>
        <v>4</v>
      </c>
      <c r="D4" s="26">
        <f t="shared" si="1"/>
        <v>5694000</v>
      </c>
      <c r="E4" s="27" t="s">
        <v>23</v>
      </c>
      <c r="F4" s="19" t="s">
        <v>24</v>
      </c>
      <c r="G4" s="21">
        <v>0.5</v>
      </c>
    </row>
    <row r="5">
      <c r="A5" s="24" t="s">
        <v>25</v>
      </c>
      <c r="B5" s="25">
        <v>2500000.0</v>
      </c>
      <c r="C5" s="12">
        <f>+'HOJA DE CALCULO'!$C$2</f>
        <v>4</v>
      </c>
      <c r="D5" s="26">
        <f t="shared" si="1"/>
        <v>10000000</v>
      </c>
      <c r="E5" s="27" t="s">
        <v>26</v>
      </c>
      <c r="F5" s="19" t="s">
        <v>15</v>
      </c>
      <c r="G5" s="21">
        <v>0.7</v>
      </c>
    </row>
    <row r="6">
      <c r="A6" s="29" t="s">
        <v>27</v>
      </c>
      <c r="B6" s="32">
        <v>1423500.0</v>
      </c>
      <c r="C6" s="12">
        <f>+'HOJA DE CALCULO'!$C$2</f>
        <v>4</v>
      </c>
      <c r="D6" s="34">
        <f t="shared" si="1"/>
        <v>5694000</v>
      </c>
      <c r="E6" s="27" t="s">
        <v>29</v>
      </c>
      <c r="F6" s="19" t="s">
        <v>30</v>
      </c>
      <c r="G6" s="21">
        <v>0.5</v>
      </c>
    </row>
    <row r="7">
      <c r="A7" s="35" t="s">
        <v>31</v>
      </c>
      <c r="B7" s="32">
        <v>200000.0</v>
      </c>
      <c r="C7" s="12">
        <f>+'HOJA DE CALCULO'!$C$2</f>
        <v>4</v>
      </c>
      <c r="D7" s="34">
        <f t="shared" si="1"/>
        <v>800000</v>
      </c>
      <c r="E7" s="11" t="s">
        <v>33</v>
      </c>
      <c r="F7" s="19" t="s">
        <v>34</v>
      </c>
      <c r="G7" s="21">
        <v>0.5</v>
      </c>
    </row>
    <row r="8">
      <c r="A8" s="37" t="s">
        <v>35</v>
      </c>
      <c r="B8" s="39">
        <f>SUM(B2:B5)</f>
        <v>6923500</v>
      </c>
      <c r="C8" s="12">
        <f>+'HOJA DE CALCULO'!$C$2</f>
        <v>4</v>
      </c>
      <c r="D8" s="41">
        <f>SUM(D2:D5)</f>
        <v>27694000</v>
      </c>
      <c r="E8" s="11"/>
      <c r="F8" s="11"/>
    </row>
    <row r="9">
      <c r="A9" s="42"/>
      <c r="B9" s="43"/>
      <c r="C9" s="43"/>
      <c r="D9" s="43"/>
    </row>
    <row r="12">
      <c r="A12" s="3" t="s">
        <v>39</v>
      </c>
      <c r="B12" s="37" t="s">
        <v>4</v>
      </c>
      <c r="C12" s="37" t="s">
        <v>0</v>
      </c>
      <c r="D12" s="37" t="s">
        <v>5</v>
      </c>
    </row>
    <row r="13">
      <c r="A13" s="11" t="s">
        <v>40</v>
      </c>
      <c r="B13" s="44">
        <v>1200000.0</v>
      </c>
      <c r="C13" s="12">
        <f>+C8</f>
        <v>4</v>
      </c>
      <c r="D13" s="44">
        <f t="shared" ref="D13:D18" si="2">+B13*C13</f>
        <v>4800000</v>
      </c>
    </row>
    <row r="14">
      <c r="A14" s="11" t="s">
        <v>42</v>
      </c>
      <c r="B14" s="44">
        <v>173000.0</v>
      </c>
      <c r="C14" s="12">
        <f t="shared" ref="C14:C19" si="3">+C13</f>
        <v>4</v>
      </c>
      <c r="D14" s="44">
        <f t="shared" si="2"/>
        <v>692000</v>
      </c>
    </row>
    <row r="15">
      <c r="A15" s="11" t="s">
        <v>46</v>
      </c>
      <c r="B15" s="44">
        <v>2000000.0</v>
      </c>
      <c r="C15" s="12">
        <f t="shared" si="3"/>
        <v>4</v>
      </c>
      <c r="D15" s="44">
        <f t="shared" si="2"/>
        <v>8000000</v>
      </c>
    </row>
    <row r="16">
      <c r="A16" s="11" t="s">
        <v>48</v>
      </c>
      <c r="B16" s="44">
        <v>16000.0</v>
      </c>
      <c r="C16" s="12">
        <f t="shared" si="3"/>
        <v>4</v>
      </c>
      <c r="D16" s="44">
        <f t="shared" si="2"/>
        <v>64000</v>
      </c>
    </row>
    <row r="17">
      <c r="A17" s="11" t="s">
        <v>49</v>
      </c>
      <c r="B17" s="44">
        <v>451000.0</v>
      </c>
      <c r="C17" s="12">
        <f t="shared" si="3"/>
        <v>4</v>
      </c>
      <c r="D17" s="44">
        <f t="shared" si="2"/>
        <v>1804000</v>
      </c>
    </row>
    <row r="18">
      <c r="A18" s="35" t="s">
        <v>50</v>
      </c>
      <c r="B18" s="47">
        <v>5000000.0</v>
      </c>
      <c r="C18" s="12">
        <f t="shared" si="3"/>
        <v>4</v>
      </c>
      <c r="D18" s="47">
        <f t="shared" si="2"/>
        <v>20000000</v>
      </c>
    </row>
    <row r="19">
      <c r="A19" s="37" t="s">
        <v>35</v>
      </c>
      <c r="B19" s="50">
        <f>SUM(B13:B18)</f>
        <v>8840000</v>
      </c>
      <c r="C19" s="12">
        <f t="shared" si="3"/>
        <v>4</v>
      </c>
      <c r="D19" s="50">
        <f>SUM(D13:D18)</f>
        <v>35360000</v>
      </c>
    </row>
    <row r="20">
      <c r="D20" s="52"/>
    </row>
    <row r="21" ht="15.75" customHeight="1"/>
    <row r="22" ht="15.75" customHeight="1">
      <c r="A22" s="53" t="s">
        <v>52</v>
      </c>
      <c r="B22" s="54" t="s">
        <v>4</v>
      </c>
      <c r="C22" s="55" t="s">
        <v>0</v>
      </c>
      <c r="D22" s="54" t="s">
        <v>5</v>
      </c>
    </row>
    <row r="23" ht="15.75" customHeight="1">
      <c r="A23" s="56" t="s">
        <v>56</v>
      </c>
      <c r="B23" s="58">
        <v>280100.0</v>
      </c>
      <c r="C23" s="59">
        <f>+C19</f>
        <v>4</v>
      </c>
      <c r="D23" s="47">
        <f t="shared" ref="D23:D27" si="4">+B23*C23</f>
        <v>1120400</v>
      </c>
      <c r="E23" s="60"/>
    </row>
    <row r="24" ht="15.75" customHeight="1">
      <c r="A24" s="11" t="s">
        <v>58</v>
      </c>
      <c r="B24" s="44">
        <v>200000.0</v>
      </c>
      <c r="C24" s="18">
        <f t="shared" ref="C24:C27" si="5">+C23</f>
        <v>4</v>
      </c>
      <c r="D24" s="47">
        <f t="shared" si="4"/>
        <v>800000</v>
      </c>
    </row>
    <row r="25" ht="15.75" customHeight="1">
      <c r="A25" s="62" t="s">
        <v>59</v>
      </c>
      <c r="B25" s="63">
        <v>500000.0</v>
      </c>
      <c r="C25" s="18">
        <f t="shared" si="5"/>
        <v>4</v>
      </c>
      <c r="D25" s="47">
        <f t="shared" si="4"/>
        <v>2000000</v>
      </c>
    </row>
    <row r="26" ht="15.75" customHeight="1">
      <c r="A26" s="62" t="s">
        <v>60</v>
      </c>
      <c r="B26" s="64">
        <v>305000.0</v>
      </c>
      <c r="C26" s="18">
        <f t="shared" si="5"/>
        <v>4</v>
      </c>
      <c r="D26" s="47">
        <f t="shared" si="4"/>
        <v>1220000</v>
      </c>
    </row>
    <row r="27" ht="15.75" customHeight="1">
      <c r="A27" s="11" t="s">
        <v>62</v>
      </c>
      <c r="B27" s="44">
        <v>160000.0</v>
      </c>
      <c r="C27" s="18">
        <f t="shared" si="5"/>
        <v>4</v>
      </c>
      <c r="D27" s="47">
        <f t="shared" si="4"/>
        <v>640000</v>
      </c>
    </row>
    <row r="28" ht="15.75" customHeight="1">
      <c r="A28" s="11"/>
      <c r="B28" s="11"/>
      <c r="C28" s="11"/>
      <c r="D28" s="44">
        <f>SUM(D23:D27)</f>
        <v>5780400</v>
      </c>
    </row>
    <row r="29" ht="15.75" customHeight="1"/>
    <row r="30" ht="15.75" customHeight="1">
      <c r="A30" s="20" t="s">
        <v>65</v>
      </c>
      <c r="B30" s="66">
        <v>0.6</v>
      </c>
      <c r="E30" s="20">
        <v>15.0</v>
      </c>
      <c r="F30" s="66">
        <f>+E30/E32</f>
        <v>0.625</v>
      </c>
    </row>
    <row r="31" ht="15.75" customHeight="1">
      <c r="A31" s="20" t="s">
        <v>58</v>
      </c>
      <c r="B31" s="66">
        <v>0.7</v>
      </c>
      <c r="E31" s="20">
        <v>9.0</v>
      </c>
      <c r="F31" s="66">
        <f>+E31/E32</f>
        <v>0.375</v>
      </c>
    </row>
    <row r="32" ht="15.75" customHeight="1">
      <c r="A32" s="20" t="s">
        <v>59</v>
      </c>
      <c r="B32" s="66">
        <v>0.8</v>
      </c>
      <c r="E32" s="20">
        <f>+E30+E31</f>
        <v>24</v>
      </c>
    </row>
    <row r="33" ht="15.75" customHeight="1">
      <c r="A33" s="20" t="s">
        <v>60</v>
      </c>
      <c r="B33" s="66">
        <v>1.0</v>
      </c>
    </row>
    <row r="34" ht="15.75" customHeight="1">
      <c r="A34" s="20" t="s">
        <v>62</v>
      </c>
      <c r="B34" s="66">
        <v>0.6</v>
      </c>
    </row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2025-02-09T23:31:55Z</dcterms:created>
  <dc:creator>USER</dc:creator>
</cp:coreProperties>
</file>