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ntrabajocol-my.sharepoint.com/personal/jrosasw_mintrabajo_gov_co/Documents/Escritorio/20251204 - Javier Trabajo/MANTENIMIENTO INFRAESTRUCTURA DT ANTIOQUIA/2025/08. Seguimiento/"/>
    </mc:Choice>
  </mc:AlternateContent>
  <xr:revisionPtr revIDLastSave="0" documentId="8_{7D79A898-AB48-4ACD-92DA-0D69240B6AA9}" xr6:coauthVersionLast="47" xr6:coauthVersionMax="47" xr10:uidLastSave="{00000000-0000-0000-0000-000000000000}"/>
  <bookViews>
    <workbookView xWindow="4245" yWindow="780" windowWidth="21225" windowHeight="14655" xr2:uid="{00000000-000D-0000-FFFF-FFFF00000000}"/>
  </bookViews>
  <sheets>
    <sheet name="27-11-25" sheetId="1" r:id="rId1"/>
  </sheets>
  <definedNames>
    <definedName name="_xlnm.Print_Titles" localSheetId="0">'27-11-25'!$1:$2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2" i="1" l="1"/>
  <c r="I52" i="1"/>
  <c r="J52" i="1" s="1"/>
  <c r="H52" i="1" s="1"/>
  <c r="G52" i="1"/>
  <c r="L51" i="1"/>
  <c r="I51" i="1"/>
  <c r="J51" i="1" s="1"/>
  <c r="H51" i="1" s="1"/>
  <c r="G51" i="1"/>
  <c r="L50" i="1"/>
  <c r="I50" i="1"/>
  <c r="J50" i="1" s="1"/>
  <c r="H50" i="1" s="1"/>
  <c r="G50" i="1"/>
  <c r="L49" i="1"/>
  <c r="I49" i="1"/>
  <c r="J49" i="1" s="1"/>
  <c r="H49" i="1" s="1"/>
  <c r="G49" i="1"/>
  <c r="L48" i="1"/>
  <c r="I48" i="1"/>
  <c r="J48" i="1" s="1"/>
  <c r="H48" i="1" s="1"/>
  <c r="G48" i="1"/>
  <c r="L47" i="1"/>
  <c r="I47" i="1"/>
  <c r="J47" i="1" s="1"/>
  <c r="H47" i="1" s="1"/>
  <c r="G47" i="1"/>
  <c r="K46" i="1"/>
  <c r="L46" i="1" s="1"/>
  <c r="I46" i="1"/>
  <c r="J46" i="1" s="1"/>
  <c r="H46" i="1" s="1"/>
  <c r="G46" i="1"/>
  <c r="L45" i="1"/>
  <c r="I45" i="1"/>
  <c r="J45" i="1" s="1"/>
  <c r="H45" i="1" s="1"/>
  <c r="G45" i="1"/>
  <c r="L44" i="1"/>
  <c r="I44" i="1"/>
  <c r="J44" i="1" s="1"/>
  <c r="H44" i="1" s="1"/>
  <c r="G44" i="1"/>
  <c r="L43" i="1"/>
  <c r="I43" i="1"/>
  <c r="J43" i="1" s="1"/>
  <c r="H43" i="1" s="1"/>
  <c r="G43" i="1"/>
  <c r="L42" i="1"/>
  <c r="I42" i="1"/>
  <c r="J42" i="1" s="1"/>
  <c r="H42" i="1" s="1"/>
  <c r="G42" i="1"/>
  <c r="L41" i="1"/>
  <c r="I41" i="1"/>
  <c r="J41" i="1" s="1"/>
  <c r="H41" i="1" s="1"/>
  <c r="G41" i="1"/>
  <c r="L39" i="1"/>
  <c r="I39" i="1"/>
  <c r="J39" i="1" s="1"/>
  <c r="H39" i="1" s="1"/>
  <c r="G39" i="1"/>
  <c r="K38" i="1"/>
  <c r="L38" i="1" s="1"/>
  <c r="I38" i="1"/>
  <c r="J38" i="1" s="1"/>
  <c r="H38" i="1" s="1"/>
  <c r="G38" i="1"/>
  <c r="L37" i="1"/>
  <c r="I37" i="1"/>
  <c r="J37" i="1" s="1"/>
  <c r="H37" i="1" s="1"/>
  <c r="G37" i="1"/>
  <c r="L35" i="1"/>
  <c r="I35" i="1"/>
  <c r="J35" i="1" s="1"/>
  <c r="H35" i="1" s="1"/>
  <c r="G35" i="1"/>
  <c r="L34" i="1"/>
  <c r="I34" i="1"/>
  <c r="J34" i="1" s="1"/>
  <c r="H34" i="1" s="1"/>
  <c r="G34" i="1"/>
  <c r="L33" i="1"/>
  <c r="I33" i="1"/>
  <c r="J33" i="1" s="1"/>
  <c r="H33" i="1" s="1"/>
  <c r="G33" i="1"/>
  <c r="L31" i="1"/>
  <c r="I31" i="1"/>
  <c r="J31" i="1" s="1"/>
  <c r="H31" i="1" s="1"/>
  <c r="G31" i="1"/>
  <c r="L30" i="1"/>
  <c r="I30" i="1"/>
  <c r="J30" i="1" s="1"/>
  <c r="H30" i="1" s="1"/>
  <c r="G30" i="1"/>
  <c r="L29" i="1"/>
  <c r="I29" i="1"/>
  <c r="J29" i="1" s="1"/>
  <c r="H29" i="1" s="1"/>
  <c r="G29" i="1"/>
  <c r="L28" i="1"/>
  <c r="I28" i="1"/>
  <c r="J28" i="1" s="1"/>
  <c r="H28" i="1" s="1"/>
  <c r="G28" i="1"/>
  <c r="L27" i="1"/>
  <c r="I27" i="1"/>
  <c r="J27" i="1" s="1"/>
  <c r="H27" i="1" s="1"/>
  <c r="G27" i="1"/>
  <c r="L26" i="1"/>
  <c r="I26" i="1"/>
  <c r="J26" i="1" s="1"/>
  <c r="H26" i="1" s="1"/>
  <c r="G26" i="1"/>
  <c r="L25" i="1"/>
  <c r="I25" i="1"/>
  <c r="J25" i="1" s="1"/>
  <c r="H25" i="1"/>
  <c r="G25" i="1"/>
  <c r="L24" i="1"/>
  <c r="I24" i="1"/>
  <c r="J24" i="1" s="1"/>
  <c r="H24" i="1" s="1"/>
  <c r="G24" i="1"/>
  <c r="L23" i="1"/>
  <c r="I23" i="1"/>
  <c r="J23" i="1" s="1"/>
  <c r="H23" i="1" s="1"/>
  <c r="G23" i="1"/>
  <c r="L22" i="1"/>
  <c r="I22" i="1"/>
  <c r="J22" i="1" s="1"/>
  <c r="H22" i="1" s="1"/>
  <c r="G22" i="1"/>
  <c r="L21" i="1"/>
  <c r="I21" i="1"/>
  <c r="J21" i="1" s="1"/>
  <c r="H21" i="1" s="1"/>
  <c r="G21" i="1"/>
  <c r="L20" i="1"/>
  <c r="I20" i="1"/>
  <c r="J20" i="1" s="1"/>
  <c r="H20" i="1" s="1"/>
  <c r="G20" i="1"/>
  <c r="L18" i="1"/>
  <c r="I18" i="1"/>
  <c r="J18" i="1" s="1"/>
  <c r="H18" i="1" s="1"/>
  <c r="G18" i="1"/>
  <c r="L17" i="1"/>
  <c r="I17" i="1"/>
  <c r="J17" i="1" s="1"/>
  <c r="H17" i="1" s="1"/>
  <c r="G17" i="1"/>
  <c r="L16" i="1"/>
  <c r="I16" i="1"/>
  <c r="J16" i="1" s="1"/>
  <c r="H16" i="1"/>
  <c r="G16" i="1"/>
  <c r="L15" i="1"/>
  <c r="I15" i="1"/>
  <c r="J15" i="1" s="1"/>
  <c r="H15" i="1" s="1"/>
  <c r="G15" i="1"/>
  <c r="L14" i="1"/>
  <c r="I14" i="1"/>
  <c r="J14" i="1" s="1"/>
  <c r="H14" i="1" s="1"/>
  <c r="G14" i="1"/>
  <c r="L13" i="1"/>
  <c r="I13" i="1"/>
  <c r="J13" i="1" s="1"/>
  <c r="H13" i="1" s="1"/>
  <c r="G13" i="1"/>
  <c r="L12" i="1"/>
  <c r="I12" i="1"/>
  <c r="J12" i="1" s="1"/>
  <c r="H12" i="1" s="1"/>
  <c r="G12" i="1"/>
  <c r="L11" i="1"/>
  <c r="I11" i="1"/>
  <c r="J11" i="1" s="1"/>
  <c r="H11" i="1" s="1"/>
  <c r="G11" i="1"/>
  <c r="L9" i="1"/>
  <c r="I9" i="1"/>
  <c r="J9" i="1" s="1"/>
  <c r="H9" i="1" s="1"/>
  <c r="G9" i="1"/>
  <c r="L8" i="1"/>
  <c r="I8" i="1"/>
  <c r="J8" i="1" s="1"/>
  <c r="H8" i="1" s="1"/>
  <c r="G8" i="1"/>
  <c r="L7" i="1"/>
  <c r="I7" i="1"/>
  <c r="J7" i="1" s="1"/>
  <c r="H7" i="1" s="1"/>
  <c r="G7" i="1"/>
  <c r="L6" i="1"/>
  <c r="I6" i="1"/>
  <c r="J6" i="1" s="1"/>
  <c r="H6" i="1" s="1"/>
  <c r="G6" i="1"/>
  <c r="L5" i="1"/>
  <c r="I5" i="1"/>
  <c r="J5" i="1" s="1"/>
  <c r="H5" i="1" s="1"/>
  <c r="G5" i="1"/>
  <c r="L4" i="1"/>
  <c r="I4" i="1"/>
  <c r="J4" i="1" s="1"/>
  <c r="H4" i="1"/>
  <c r="G4" i="1"/>
  <c r="G53" i="1" l="1"/>
  <c r="G56" i="1"/>
  <c r="G57" i="1" s="1"/>
  <c r="G55" i="1"/>
  <c r="L53" i="1"/>
  <c r="G54" i="1"/>
  <c r="G58" i="1" l="1"/>
  <c r="G59" i="1" s="1"/>
  <c r="L56" i="1"/>
  <c r="L57" i="1" s="1"/>
  <c r="L55" i="1"/>
  <c r="L54" i="1"/>
  <c r="L58" i="1" l="1"/>
  <c r="L59" i="1" s="1"/>
  <c r="G63" i="1" l="1"/>
  <c r="G62" i="1"/>
</calcChain>
</file>

<file path=xl/sharedStrings.xml><?xml version="1.0" encoding="utf-8"?>
<sst xmlns="http://schemas.openxmlformats.org/spreadsheetml/2006/main" count="135" uniqueCount="86">
  <si>
    <t>CONTRATO ORIGINAL</t>
  </si>
  <si>
    <t>ÍTEM</t>
  </si>
  <si>
    <t>DESCRIPCIÓN</t>
  </si>
  <si>
    <t>UND</t>
  </si>
  <si>
    <t>CANT</t>
  </si>
  <si>
    <t>VR. UNITARIO</t>
  </si>
  <si>
    <t>VR. TOTAL</t>
  </si>
  <si>
    <t>MODIFICACIÓN</t>
  </si>
  <si>
    <t>CANTIDADES ACTUALIZADAS</t>
  </si>
  <si>
    <t>SISTEMA ELECTRICO, BAÑOS Y LUMINARIAS</t>
  </si>
  <si>
    <t>+  /   -</t>
  </si>
  <si>
    <t>CANTIDAD</t>
  </si>
  <si>
    <t>VR TOTAL</t>
  </si>
  <si>
    <t>DESMONTE DE LAMPARAS EXISTENTES (QUEMADAS) INCLUYE EL RETIRO HASTA EL LUGAR DE DISPOSICION INDICADA</t>
  </si>
  <si>
    <t>SUMINISTRO, TRANSPORTE, E INSTALACION DE LAMPARA PANEL LED, DE 0,60 POR 0,60, EDIFICIO PARTE INTERNA, INCLUYE TODO LO NECESARIO PARA SU CORRECTO FUNCIONAMIENTO.</t>
  </si>
  <si>
    <t>SUMINSITRO, TRASPORTE E INSTALACION DE TOMACORRIENTES E INTERRUPTORES EN GENERAL DE BAÑOS Y EDIFICIO, GENERAL Y TODO LO NECESARIO PARA SU CORRECTA INSTALACION</t>
  </si>
  <si>
    <t>MANTENIMIENTO TUBERIA EN CANAL DE BUITRON DEL EDIFICIO, TODA CLASESE DE DIAMETRO EXISTENTES, INCLUYE FIJACIONES DE TUBRIAS SUELTAS, Y POROSAS, CAMBIO DE ACCESORIOS Y LLAVES DE PASO, EN CADA PISO. .(H PROMEDIO CANAL BUITRON 26 MT)</t>
  </si>
  <si>
    <t>ML</t>
  </si>
  <si>
    <t>SUMINISTRO, TRANSPORTE E INSTALACION DE LAMPARAS LED, COCINETA, EN CUARTO PISO, ICLUYE RETIRO DE LUMINARIAS Y ALAMBRE DONDE SEA NECESARIO Y REPOSICION DE LA MISMA. CUMPLIENDO CON SU CORRECTA INSTALACION Y FUNCIONAMIENTO.</t>
  </si>
  <si>
    <t>SUMINISTRO. TRANSPORTE INSTALACION DE LAMPARA LED EN CUARTO DE ASEO DE CADA PISO, 1-2-3-4, INCLUYE AMBRE Y TODO LO NECESARIO, PARA SU CORRECTA INSTALACION, Y FUNCIONAMIENTO</t>
  </si>
  <si>
    <t>MAMPOSTERIA Y OBRAS VARIAS</t>
  </si>
  <si>
    <t>SUMINSITRO, TRANSPORTE E INSTALACION DE MURO EN MAMPOSTERIA ADOBE N15, EN PARTE LATERAL EXTERIOR DEL EDIFICO, LINDA CON PARQUEADERO UNIVERSIDAD, (ALTURA 22 MT) INCLUYE SUPERBOARD 10MM, REVOQUE, EQUIPO Y PERSONAL DE ALTURAS DE ALTURAS VARIABLE DE 15 MTRS</t>
  </si>
  <si>
    <t>GL</t>
  </si>
  <si>
    <t>SUMINISTRO, TRASNPORTE E INSTALACION DE MAMPOSTERI, EN LADRILLO BLOQUE DE CONCRETO N=15. PARA PARTE POSTERIOR DEL EDIFICIO, LINDERO CON UNIVERSIDAD SOBRE VIGA DE AMARRE 30 X30, INCLUYE REFUERZO DE 60,000 PSI Y ANCLAJES PARA SU FIJACION.</t>
  </si>
  <si>
    <t>M2</t>
  </si>
  <si>
    <t>MANTENIMIENTO DE VENTANAS Y COTINAS EN ALUMINIO INCLUYE FIJACIONES, REPARACION SUPERBOA PARTES LATERALES, RESANES Y PINTURA Y TODO PARA SU CORRECTO FUNCIONAMIENTO</t>
  </si>
  <si>
    <t>PARAL METALICO DE 10X10 X 2,40, CALIBRE 16 PARA SOPORTE REFLECTOR RN TERRAZA, INCLUYE TODO PARA SU CORRECTA INSTALACION Y FUNCIONALIDAD</t>
  </si>
  <si>
    <t>MANTENIMIENTO DE PUERTA GABINETE DE RED DE INCENDIOS INCLUYE CHAPA, Y PINTURA</t>
  </si>
  <si>
    <t>MANTENIMIENTO DE PUERTA INGRESO PLANTA DE ALTA TENCION Y CONTADORES. INCLUYE PINTURA Y CERRADURA</t>
  </si>
  <si>
    <t>PINTURA BASE DE ACEITE PARA PUERTAS FACHADA 1 PISO,</t>
  </si>
  <si>
    <t>SUMINISTRO, TRANSPORTE Y COLOCACION DE BARRA EN ACERO DIAMETRO 1/2 CALIBRE 20 FIJACION DIVIONOES EN BAÑASO HOMBRES PRIMER PISO</t>
  </si>
  <si>
    <t>IMPERMEABILIZACION Y CUBIERTAS</t>
  </si>
  <si>
    <t>SUMINISTRO, TRANSPORTE E INSTALACION DE IMPERMEABILIZANTE EN JUNTAS DE TODO EL PERIMETORO DE LA TERRAZA</t>
  </si>
  <si>
    <t>DESMONTE DE CUBIERTA TEJA AZUL EN MAL ESTADO 5,10 X 5,85. INCLUYE RETIRO DE MATERIAL SOBRANTE HASTA EL LUGAR DE DISPOSICION INDICACADA</t>
  </si>
  <si>
    <t>SUMINISTRO, TRANSPORTE E INSTALACION DE CUBIERTA TERMOACUSTICO EN POLICARBONATO. MEDIDAS 5,10 X 5,85, Y TODO LO RELACIONADO PARA SU CORRECTO FUNCIONAMIENTO</t>
  </si>
  <si>
    <t>DESMONTE DE CUBIERTA EN SECTOR ESCALAS DE EMERGENCIA, INCLUYE RETIRO HASTA EL LUGAR DE DISPOSICION INDICADA MEDIDAS 3,80 X 7,00</t>
  </si>
  <si>
    <t>SUMINSITRO, TRASPORTE E INSTALACION DE CUBIERTA PARA ESCALAS DE EMERGENCIA. TERMOACUSTICA EN POLICARBONATO MEDIDAS 3,80 X 7,00</t>
  </si>
  <si>
    <t>DESMONTE DE CUBIERTA COSTADO SUR. OCCIDENTAL DE LA TERRAZA, INCLUYE RETIRO HASTA EL LUGAR DE DISPOSICION INDICADA 2,80 X 5,30</t>
  </si>
  <si>
    <t>SUMINISTRO, TRANSPORTE E INSTALACION DE CUBIERTTA TERMOACUSTICA COSTADO SUR OCCIDENTAL, INCLUYE, ESTRUCTURA METALICA, EN DOS AGUAS, TEJA EN POLICARBONATO MEDIDAS 2,80 X 5,30. Y TODO PARA SU CORRECTO FUNCIONAMIENTO.</t>
  </si>
  <si>
    <t>DESMONTE DE REFLECTORES EXISTENTES EN ZONA DE TERRAZA, INCLUYE RETIRO DE MATERIAL SOBRANTE HASTA EL LUGAR DE DISPOSICION INDICADO</t>
  </si>
  <si>
    <t>DESMONTE DE LUMINARIAS DETERIORADAS EN TERRAZA, INCLUYE RETIRO DE MATERIAL SOBRANTE HASTA EL LUGAR DE DISPOSICION INDICADO</t>
  </si>
  <si>
    <t>SUMINISTRO, TRASPORTE E INSTALACION DE REFLECTORES DE 200 W, EN TERRAZA TIPO MERCURY, O SIMILAR, ICLUYE ALAMBRE, ANDAMIOS Y TODO LO NECESARIO PARA SU CORRECTA INSTALACION, Y FUNCIONAMIENTO</t>
  </si>
  <si>
    <t>SUMINISTRO, TRANSPORTE E INSTALACION DE LUMINARIAS EN TERRAZA, TIPO LED. ICLUYE ALMBRE, ANDAMIOS, INCLUYE TODO LO NECESARIO PARA SU CORRECTA INSTALACION (TIPO TORTUGA Y/O SIMILAR)</t>
  </si>
  <si>
    <t>SIMINISTRO, TRANSPORTE E INSTALACION DE LAMPARAS PARA ESCALAS DE EMERGENCIA CON SENSOR DE MOVIMIENTO, INCLUYE ALMBRE, Y TODO PARA CORRECTO FUNCIONAMIENTO</t>
  </si>
  <si>
    <t>PUERTAS METALICAS</t>
  </si>
  <si>
    <t>DESMONTE DE PUERTAS MADERA TIPO MDF, EXISTENTES EN EL PIMER PISO, MEDIDA DE 1,0 X 2,20 INCLUYE RETIRO HASTA EL LUGAR INDICADO</t>
  </si>
  <si>
    <t>SUMINISTRO TRANSPORTE E INSTALACION DE PUERTAS METALICAS, DE SEGURIDAD EN FACHADAD PRINCIPAL, PRIMER PISO, MEDIDAS 1,15 X 2,15. DOBLE LAMINA CAL 18 Y CHAPA DE SEGURIDAD INCLUYE TODO LO NECESARIO PARA SU CORRECTA INSTALACION.</t>
  </si>
  <si>
    <t>SUMINISTRO, TRANSPORTE E INSTALACION DE CINTA ANTILDESLIZANTE, EN ESCALAS DE EMERGENCIA, EDIFICIO MINISTERIO</t>
  </si>
  <si>
    <t>PISOS Y BALDOZAS</t>
  </si>
  <si>
    <t>DESMONTE Y RETIRO DE BALDOZA PORCELANATO DE 60X60 EXISTENTE, Y LIMPIEZA DE SUPERFICIES, INCLUYE BOTADA HASTA EL LUGAR QUE INDIQUE EL SUPERVISOR.</t>
  </si>
  <si>
    <t>REINSTALACION DE BALDOZA PORCELANATO RECUPERABLE DE 60X60, INCLUYE LECHADA, MINERAL, PEGACOR Y TODOLO NECESARIO PARA SU CORRECTA INSTALACION.</t>
  </si>
  <si>
    <t>SUMINISTRIO TRANSORTE, E INSTALACION DE BALDOZA PORCELANATO DE 60X0 Y/O SIMILAR A LA EXISTENTE, INCLUYE LECHADA, MINERAL, PEGACOR Y TODO LO NECESARIO PAAARA SU CORRECTA INSTALACION.</t>
  </si>
  <si>
    <t>ITEMS NO PREVISTOS</t>
  </si>
  <si>
    <t>NP1</t>
  </si>
  <si>
    <t xml:space="preserve">SALIDA PARA TOMACORRIENTE DOBLE NORMAL L 5-15R, CON CABLE DE COBRE AISLADO CALIBRE 1N°12 (F) + 1N°12 (N) + 1N°12 (T) LIBRE DE HALOGENOS Y TUBERÍA EMT Ø3/4" HASTA 4M. INCLUYE APARATO, CONECTORES, SOPORTES, ACCESORIOS NECESARIOS PARA LA CONEXIÓN E INSTALACIÓN. PARA CONEXIÓN  DE VENTILADORES Y CUARTOS DE ASEO ZONA COCINETA CUARTO PISO </t>
  </si>
  <si>
    <t>NP2</t>
  </si>
  <si>
    <t>SUMINISTRO E INSTALACIÓN DE SALIDA ELECTRICA PARA INTERRUPTOR SENCILLO, CON APARATO ACCESORIO. PARA CUARTOS LOCKERS Y AREA DE LAVAMANOS, CUARTO PISO, BAÑOS DE DISCAPACITADOS, ENFERMERÍA, COCINA, ZONA DE DESCANSO</t>
  </si>
  <si>
    <t>NP3</t>
  </si>
  <si>
    <t xml:space="preserve">RESANE DE FISURAS EN MUROS DE ANTEPECHO E IMPERMEABILIZACION INCLUYE MEDICAÑA </t>
  </si>
  <si>
    <t>NP4</t>
  </si>
  <si>
    <t>SONDEO Y REVISIÓN DE DESAGUES Y BAJANTES EN TERRAZA</t>
  </si>
  <si>
    <t>NP5</t>
  </si>
  <si>
    <t>SUMINISTRO E INSTALACIÓN PANEL LED 18W REDONDO, INCLUYE TERMINALES Y ACCESORIOS. COCINETA CUARTO PISO</t>
  </si>
  <si>
    <t>NP6</t>
  </si>
  <si>
    <t xml:space="preserve">RESANE DE FISURAS Y FILTRACIONES E IMPERMEABILIZACION CON TRABAJO EN ALTURAS SOBRE MURO LATERAL PARTE SUPERIOR DE VIGA INTERNA Y EXTERNA DEL AREA SOCIAL DE LA COCINETA EN EL CUARTO PISO Y PATIO INTERNO Y BAJANTES INTENA Y EXTERNA EN MUROS PERIMETRALES </t>
  </si>
  <si>
    <t>NP7</t>
  </si>
  <si>
    <t>MANTENIMIENTO GENERAL DE FACHADA PRIMER PISO INCLUYE RESANES Y PINTURA</t>
  </si>
  <si>
    <t>NP8</t>
  </si>
  <si>
    <t>ANCLAJE DE SEGURIDAD PARA BOCATOMA DE HIDRANTE DE RED CONTRA INCENDIOS</t>
  </si>
  <si>
    <t>NP9</t>
  </si>
  <si>
    <t>PUNTO DE ANCLAJE CERTIFICADO PARA LINEAS DE VIDA</t>
  </si>
  <si>
    <t>NP10</t>
  </si>
  <si>
    <t>DEMOLICION DE ALISTADO DE PISO</t>
  </si>
  <si>
    <t>NP11</t>
  </si>
  <si>
    <t>DESMONTE DE PUESTOS DE TRABAJO PARA INTERVENCIÓN DE PISO Y MONTAJE</t>
  </si>
  <si>
    <t>NP12</t>
  </si>
  <si>
    <t>SUMINISTRO E INSTALACIÓN CON TRABAJO EN ALTURAS DE REJA BANCARIA 1" PARA PARTE POSTERIOR DEL EDIFICIO LINDERO CON LA UNIVERSIDAD SEGUNDO Y TERCER NIVEL</t>
  </si>
  <si>
    <t>TOTAL COSTOS DIRECTOS</t>
  </si>
  <si>
    <t xml:space="preserve">ADMINISTRACIÓN </t>
  </si>
  <si>
    <t xml:space="preserve">IMPREVISTOS </t>
  </si>
  <si>
    <t>UTILIDAD</t>
  </si>
  <si>
    <t xml:space="preserve">VALOR DEL IVA </t>
  </si>
  <si>
    <t>TOTAL COSTOS INDIRECTOS</t>
  </si>
  <si>
    <t>PRESUPUESTO TOTAL</t>
  </si>
  <si>
    <t>VALOR A ADICIONAR</t>
  </si>
  <si>
    <t>TOTAL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</si>
</sst>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&quot;$&quot;\ #,##0.00"/>
    <numFmt numFmtId="166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sz val="9"/>
      <color rgb="FF000000"/>
      <name val="Calibri Light"/>
      <family val="2"/>
      <scheme val="major"/>
    </font>
    <font>
      <sz val="9"/>
      <color rgb="FF000000"/>
      <name val="Calibri Light"/>
      <family val="2"/>
      <scheme val="major"/>
    </font>
    <font>
      <b/>
      <sz val="9"/>
      <name val="Calibri Light"/>
      <family val="2"/>
      <scheme val="major"/>
    </font>
    <font>
      <sz val="9"/>
      <name val="Calibri Light"/>
      <family val="2"/>
      <scheme val="major"/>
    </font>
    <font>
      <b/>
      <sz val="1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FBFBF"/>
      </left>
      <right/>
      <top/>
      <bottom/>
      <diagonal/>
    </border>
    <border>
      <left/>
      <right style="thin">
        <color rgb="FFBFBFBF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BFBFBF"/>
      </right>
      <top/>
      <bottom style="thin">
        <color indexed="64"/>
      </bottom>
      <diagonal/>
    </border>
    <border>
      <left style="thin">
        <color rgb="FFBFBFBF"/>
      </left>
      <right style="thin">
        <color rgb="FFBFBFBF"/>
      </right>
      <top/>
      <bottom style="thin">
        <color indexed="64"/>
      </bottom>
      <diagonal/>
    </border>
    <border>
      <left style="thin">
        <color rgb="FFBFBFBF"/>
      </left>
      <right/>
      <top/>
      <bottom style="thin">
        <color indexed="64"/>
      </bottom>
      <diagonal/>
    </border>
    <border>
      <left style="thin">
        <color rgb="FFBFBFBF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BFBFB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2" applyFont="1" applyProtection="1">
      <protection locked="0"/>
    </xf>
    <xf numFmtId="0" fontId="4" fillId="2" borderId="1" xfId="2" applyFont="1" applyFill="1" applyBorder="1" applyAlignment="1" applyProtection="1">
      <alignment horizontal="center" vertical="center"/>
      <protection locked="0"/>
    </xf>
    <xf numFmtId="0" fontId="5" fillId="2" borderId="1" xfId="2" applyFont="1" applyFill="1" applyBorder="1" applyAlignment="1" applyProtection="1">
      <alignment horizontal="justify" vertical="center" wrapText="1"/>
      <protection locked="0"/>
    </xf>
    <xf numFmtId="0" fontId="5" fillId="2" borderId="1" xfId="2" applyFont="1" applyFill="1" applyBorder="1" applyAlignment="1" applyProtection="1">
      <alignment horizontal="center" vertical="center"/>
      <protection locked="0"/>
    </xf>
    <xf numFmtId="164" fontId="5" fillId="2" borderId="1" xfId="2" applyNumberFormat="1" applyFont="1" applyFill="1" applyBorder="1" applyAlignment="1" applyProtection="1">
      <alignment horizontal="center" vertical="center"/>
      <protection locked="0"/>
    </xf>
    <xf numFmtId="44" fontId="3" fillId="2" borderId="1" xfId="1" applyFont="1" applyFill="1" applyBorder="1" applyAlignment="1" applyProtection="1">
      <alignment horizontal="right" vertical="center"/>
      <protection locked="0"/>
    </xf>
    <xf numFmtId="44" fontId="3" fillId="2" borderId="1" xfId="3" applyFont="1" applyFill="1" applyBorder="1" applyAlignment="1" applyProtection="1">
      <alignment horizontal="right" vertical="center"/>
      <protection locked="0"/>
    </xf>
    <xf numFmtId="0" fontId="3" fillId="0" borderId="1" xfId="2" applyFont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165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43" fontId="3" fillId="0" borderId="1" xfId="2" applyNumberFormat="1" applyFont="1" applyBorder="1" applyAlignment="1" applyProtection="1">
      <alignment vertical="center"/>
      <protection locked="0"/>
    </xf>
    <xf numFmtId="2" fontId="5" fillId="2" borderId="1" xfId="2" applyNumberFormat="1" applyFont="1" applyFill="1" applyBorder="1" applyAlignment="1" applyProtection="1">
      <alignment horizontal="center" vertical="center"/>
      <protection locked="0"/>
    </xf>
    <xf numFmtId="43" fontId="3" fillId="2" borderId="1" xfId="4" applyFont="1" applyFill="1" applyBorder="1" applyAlignment="1" applyProtection="1">
      <alignment horizontal="right" vertical="center"/>
      <protection locked="0"/>
    </xf>
    <xf numFmtId="2" fontId="3" fillId="0" borderId="1" xfId="2" applyNumberFormat="1" applyFont="1" applyBorder="1" applyAlignment="1" applyProtection="1">
      <alignment horizontal="center" vertical="center"/>
      <protection locked="0"/>
    </xf>
    <xf numFmtId="0" fontId="4" fillId="3" borderId="1" xfId="2" applyFont="1" applyFill="1" applyBorder="1" applyAlignment="1" applyProtection="1">
      <alignment horizontal="center" vertical="center"/>
      <protection locked="0"/>
    </xf>
    <xf numFmtId="0" fontId="5" fillId="3" borderId="1" xfId="2" applyFont="1" applyFill="1" applyBorder="1" applyAlignment="1" applyProtection="1">
      <alignment horizontal="justify" vertical="center" wrapText="1"/>
      <protection locked="0"/>
    </xf>
    <xf numFmtId="0" fontId="5" fillId="3" borderId="1" xfId="2" applyFont="1" applyFill="1" applyBorder="1" applyAlignment="1" applyProtection="1">
      <alignment horizontal="center" vertical="center"/>
      <protection locked="0"/>
    </xf>
    <xf numFmtId="2" fontId="5" fillId="3" borderId="1" xfId="2" applyNumberFormat="1" applyFont="1" applyFill="1" applyBorder="1" applyAlignment="1" applyProtection="1">
      <alignment horizontal="center" vertical="center"/>
      <protection locked="0"/>
    </xf>
    <xf numFmtId="43" fontId="3" fillId="3" borderId="1" xfId="4" applyFont="1" applyFill="1" applyBorder="1" applyAlignment="1" applyProtection="1">
      <alignment horizontal="right" vertical="center"/>
      <protection locked="0"/>
    </xf>
    <xf numFmtId="0" fontId="3" fillId="3" borderId="1" xfId="2" applyFont="1" applyFill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/>
    </xf>
    <xf numFmtId="165" fontId="3" fillId="3" borderId="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 applyProtection="1">
      <alignment horizontal="center" vertical="center"/>
      <protection locked="0"/>
    </xf>
    <xf numFmtId="43" fontId="3" fillId="3" borderId="1" xfId="2" applyNumberFormat="1" applyFont="1" applyFill="1" applyBorder="1" applyAlignment="1" applyProtection="1">
      <alignment vertical="center"/>
      <protection locked="0"/>
    </xf>
    <xf numFmtId="43" fontId="3" fillId="0" borderId="1" xfId="4" applyFont="1" applyFill="1" applyBorder="1" applyAlignment="1" applyProtection="1">
      <alignment horizontal="right" vertical="center"/>
      <protection locked="0"/>
    </xf>
    <xf numFmtId="0" fontId="2" fillId="4" borderId="8" xfId="2" applyFont="1" applyFill="1" applyBorder="1" applyProtection="1">
      <protection locked="0"/>
    </xf>
    <xf numFmtId="0" fontId="3" fillId="4" borderId="9" xfId="2" applyFont="1" applyFill="1" applyBorder="1" applyProtection="1">
      <protection locked="0"/>
    </xf>
    <xf numFmtId="0" fontId="2" fillId="4" borderId="1" xfId="2" applyFont="1" applyFill="1" applyBorder="1" applyAlignment="1" applyProtection="1">
      <alignment horizontal="center" vertical="center"/>
      <protection locked="0"/>
    </xf>
    <xf numFmtId="0" fontId="3" fillId="4" borderId="8" xfId="2" applyFont="1" applyFill="1" applyBorder="1" applyProtection="1">
      <protection locked="0"/>
    </xf>
    <xf numFmtId="0" fontId="3" fillId="4" borderId="10" xfId="2" applyFont="1" applyFill="1" applyBorder="1" applyProtection="1">
      <protection locked="0"/>
    </xf>
    <xf numFmtId="0" fontId="4" fillId="4" borderId="12" xfId="2" applyFont="1" applyFill="1" applyBorder="1" applyAlignment="1" applyProtection="1">
      <alignment horizontal="center" vertical="center"/>
      <protection locked="0"/>
    </xf>
    <xf numFmtId="0" fontId="4" fillId="4" borderId="13" xfId="2" applyFont="1" applyFill="1" applyBorder="1" applyAlignment="1" applyProtection="1">
      <alignment horizontal="center" vertical="center"/>
      <protection locked="0"/>
    </xf>
    <xf numFmtId="2" fontId="4" fillId="4" borderId="13" xfId="2" applyNumberFormat="1" applyFont="1" applyFill="1" applyBorder="1" applyAlignment="1" applyProtection="1">
      <alignment horizontal="center" vertical="center"/>
      <protection locked="0"/>
    </xf>
    <xf numFmtId="0" fontId="4" fillId="4" borderId="14" xfId="2" applyFont="1" applyFill="1" applyBorder="1" applyAlignment="1" applyProtection="1">
      <alignment horizontal="center" vertical="center"/>
      <protection locked="0"/>
    </xf>
    <xf numFmtId="0" fontId="2" fillId="4" borderId="3" xfId="2" applyFont="1" applyFill="1" applyBorder="1" applyAlignment="1" applyProtection="1">
      <alignment horizontal="center" vertical="center" wrapText="1"/>
      <protection locked="0"/>
    </xf>
    <xf numFmtId="0" fontId="2" fillId="4" borderId="3" xfId="2" applyFont="1" applyFill="1" applyBorder="1" applyAlignment="1" applyProtection="1">
      <alignment vertical="center" wrapText="1"/>
      <protection locked="0"/>
    </xf>
    <xf numFmtId="0" fontId="2" fillId="4" borderId="0" xfId="2" applyFont="1" applyFill="1" applyBorder="1" applyAlignment="1" applyProtection="1">
      <alignment vertical="center" wrapText="1"/>
      <protection locked="0"/>
    </xf>
    <xf numFmtId="2" fontId="2" fillId="4" borderId="0" xfId="2" applyNumberFormat="1" applyFont="1" applyFill="1" applyBorder="1" applyAlignment="1" applyProtection="1">
      <alignment vertical="center" wrapText="1"/>
      <protection locked="0"/>
    </xf>
    <xf numFmtId="0" fontId="2" fillId="4" borderId="4" xfId="2" applyFont="1" applyFill="1" applyBorder="1" applyAlignment="1" applyProtection="1">
      <alignment vertical="center" wrapText="1"/>
      <protection locked="0"/>
    </xf>
    <xf numFmtId="0" fontId="2" fillId="4" borderId="11" xfId="2" quotePrefix="1" applyFont="1" applyFill="1" applyBorder="1" applyAlignment="1" applyProtection="1">
      <alignment horizontal="center" vertical="center"/>
      <protection locked="0"/>
    </xf>
    <xf numFmtId="0" fontId="2" fillId="4" borderId="11" xfId="2" applyFont="1" applyFill="1" applyBorder="1" applyAlignment="1" applyProtection="1">
      <alignment horizontal="center"/>
      <protection locked="0"/>
    </xf>
    <xf numFmtId="0" fontId="2" fillId="4" borderId="11" xfId="2" applyFont="1" applyFill="1" applyBorder="1" applyAlignment="1" applyProtection="1">
      <alignment horizontal="center" vertical="center"/>
      <protection locked="0"/>
    </xf>
    <xf numFmtId="0" fontId="2" fillId="4" borderId="8" xfId="2" applyFont="1" applyFill="1" applyBorder="1" applyAlignment="1" applyProtection="1">
      <alignment horizontal="center" vertical="center" wrapText="1"/>
      <protection locked="0"/>
    </xf>
    <xf numFmtId="0" fontId="2" fillId="4" borderId="15" xfId="2" applyFont="1" applyFill="1" applyBorder="1" applyAlignment="1" applyProtection="1">
      <alignment vertical="center" wrapText="1"/>
      <protection locked="0"/>
    </xf>
    <xf numFmtId="0" fontId="2" fillId="4" borderId="10" xfId="2" applyFont="1" applyFill="1" applyBorder="1" applyAlignment="1" applyProtection="1">
      <alignment vertical="center" wrapText="1"/>
      <protection locked="0"/>
    </xf>
    <xf numFmtId="2" fontId="2" fillId="4" borderId="10" xfId="2" applyNumberFormat="1" applyFont="1" applyFill="1" applyBorder="1" applyAlignment="1" applyProtection="1">
      <alignment vertical="center" wrapText="1"/>
      <protection locked="0"/>
    </xf>
    <xf numFmtId="0" fontId="2" fillId="4" borderId="16" xfId="2" applyFont="1" applyFill="1" applyBorder="1" applyAlignment="1" applyProtection="1">
      <alignment vertical="center" wrapText="1"/>
      <protection locked="0"/>
    </xf>
    <xf numFmtId="0" fontId="3" fillId="4" borderId="10" xfId="2" applyFont="1" applyFill="1" applyBorder="1" applyAlignment="1">
      <alignment horizontal="center" vertical="center"/>
    </xf>
    <xf numFmtId="164" fontId="3" fillId="4" borderId="10" xfId="2" applyNumberFormat="1" applyFont="1" applyFill="1" applyBorder="1" applyAlignment="1">
      <alignment horizontal="center" vertical="center"/>
    </xf>
    <xf numFmtId="165" fontId="3" fillId="4" borderId="10" xfId="2" applyNumberFormat="1" applyFont="1" applyFill="1" applyBorder="1" applyAlignment="1">
      <alignment horizontal="center" vertical="center"/>
    </xf>
    <xf numFmtId="0" fontId="3" fillId="4" borderId="10" xfId="2" applyFont="1" applyFill="1" applyBorder="1" applyAlignment="1" applyProtection="1">
      <alignment horizontal="center" vertical="center"/>
      <protection locked="0"/>
    </xf>
    <xf numFmtId="43" fontId="3" fillId="4" borderId="9" xfId="2" applyNumberFormat="1" applyFont="1" applyFill="1" applyBorder="1" applyAlignment="1" applyProtection="1">
      <alignment vertical="center"/>
      <protection locked="0"/>
    </xf>
    <xf numFmtId="0" fontId="6" fillId="4" borderId="5" xfId="2" applyFont="1" applyFill="1" applyBorder="1" applyAlignment="1" applyProtection="1">
      <alignment horizontal="center" vertical="center"/>
      <protection locked="0"/>
    </xf>
    <xf numFmtId="0" fontId="7" fillId="4" borderId="7" xfId="2" applyFont="1" applyFill="1" applyBorder="1" applyAlignment="1" applyProtection="1">
      <alignment horizontal="center" vertical="center" wrapText="1"/>
      <protection locked="0"/>
    </xf>
    <xf numFmtId="9" fontId="7" fillId="4" borderId="5" xfId="5" applyFont="1" applyFill="1" applyBorder="1" applyAlignment="1" applyProtection="1">
      <alignment horizontal="center" vertical="center" wrapText="1"/>
      <protection locked="0"/>
    </xf>
    <xf numFmtId="0" fontId="6" fillId="4" borderId="6" xfId="2" applyFont="1" applyFill="1" applyBorder="1" applyAlignment="1" applyProtection="1">
      <alignment horizontal="center" vertical="center" wrapText="1"/>
      <protection locked="0"/>
    </xf>
    <xf numFmtId="0" fontId="5" fillId="2" borderId="2" xfId="2" applyFont="1" applyFill="1" applyBorder="1" applyAlignment="1" applyProtection="1">
      <alignment horizontal="center" vertical="center"/>
      <protection locked="0"/>
    </xf>
    <xf numFmtId="164" fontId="5" fillId="2" borderId="2" xfId="2" applyNumberFormat="1" applyFont="1" applyFill="1" applyBorder="1" applyAlignment="1" applyProtection="1">
      <alignment horizontal="center" vertical="center"/>
      <protection locked="0"/>
    </xf>
    <xf numFmtId="43" fontId="3" fillId="2" borderId="2" xfId="4" applyFont="1" applyFill="1" applyBorder="1" applyAlignment="1" applyProtection="1">
      <alignment horizontal="right" vertical="center"/>
      <protection locked="0"/>
    </xf>
    <xf numFmtId="44" fontId="3" fillId="2" borderId="2" xfId="3" applyFont="1" applyFill="1" applyBorder="1" applyAlignment="1" applyProtection="1">
      <alignment horizontal="right" vertical="center"/>
      <protection locked="0"/>
    </xf>
    <xf numFmtId="165" fontId="3" fillId="0" borderId="2" xfId="2" applyNumberFormat="1" applyFont="1" applyBorder="1" applyAlignment="1">
      <alignment horizontal="center" vertical="center"/>
    </xf>
    <xf numFmtId="43" fontId="3" fillId="0" borderId="2" xfId="2" applyNumberFormat="1" applyFont="1" applyBorder="1" applyAlignment="1" applyProtection="1">
      <alignment vertical="center"/>
      <protection locked="0"/>
    </xf>
    <xf numFmtId="0" fontId="6" fillId="4" borderId="17" xfId="2" applyFont="1" applyFill="1" applyBorder="1" applyAlignment="1" applyProtection="1">
      <alignment horizontal="center" vertical="center"/>
      <protection locked="0"/>
    </xf>
    <xf numFmtId="0" fontId="6" fillId="4" borderId="18" xfId="2" applyFont="1" applyFill="1" applyBorder="1" applyAlignment="1" applyProtection="1">
      <alignment horizontal="center" vertical="center"/>
      <protection locked="0"/>
    </xf>
    <xf numFmtId="166" fontId="6" fillId="4" borderId="19" xfId="2" applyNumberFormat="1" applyFont="1" applyFill="1" applyBorder="1" applyAlignment="1" applyProtection="1">
      <alignment vertical="center"/>
      <protection locked="0"/>
    </xf>
    <xf numFmtId="0" fontId="7" fillId="4" borderId="20" xfId="2" applyFont="1" applyFill="1" applyBorder="1" applyAlignment="1" applyProtection="1">
      <alignment horizontal="center" vertical="center" wrapText="1"/>
      <protection locked="0"/>
    </xf>
    <xf numFmtId="166" fontId="7" fillId="4" borderId="21" xfId="2" applyNumberFormat="1" applyFont="1" applyFill="1" applyBorder="1" applyAlignment="1" applyProtection="1">
      <alignment vertical="center"/>
      <protection locked="0"/>
    </xf>
    <xf numFmtId="0" fontId="6" fillId="4" borderId="22" xfId="2" applyFont="1" applyFill="1" applyBorder="1" applyAlignment="1" applyProtection="1">
      <alignment horizontal="center" vertical="center"/>
      <protection locked="0"/>
    </xf>
    <xf numFmtId="166" fontId="6" fillId="4" borderId="21" xfId="2" applyNumberFormat="1" applyFont="1" applyFill="1" applyBorder="1" applyAlignment="1" applyProtection="1">
      <alignment vertical="center"/>
      <protection locked="0"/>
    </xf>
    <xf numFmtId="0" fontId="6" fillId="4" borderId="23" xfId="2" applyFont="1" applyFill="1" applyBorder="1" applyAlignment="1" applyProtection="1">
      <alignment horizontal="center" vertical="center" wrapText="1"/>
      <protection locked="0"/>
    </xf>
    <xf numFmtId="0" fontId="6" fillId="4" borderId="24" xfId="2" applyFont="1" applyFill="1" applyBorder="1" applyAlignment="1" applyProtection="1">
      <alignment horizontal="center" vertical="center" wrapText="1"/>
      <protection locked="0"/>
    </xf>
    <xf numFmtId="166" fontId="6" fillId="4" borderId="25" xfId="2" applyNumberFormat="1" applyFont="1" applyFill="1" applyBorder="1" applyAlignment="1" applyProtection="1">
      <alignment vertical="center"/>
      <protection locked="0"/>
    </xf>
    <xf numFmtId="0" fontId="8" fillId="4" borderId="17" xfId="2" applyFont="1" applyFill="1" applyBorder="1" applyAlignment="1" applyProtection="1">
      <alignment horizontal="center" vertical="center" wrapText="1"/>
      <protection locked="0"/>
    </xf>
    <xf numFmtId="0" fontId="8" fillId="4" borderId="18" xfId="2" applyFont="1" applyFill="1" applyBorder="1" applyAlignment="1" applyProtection="1">
      <alignment horizontal="center" vertical="center" wrapText="1"/>
      <protection locked="0"/>
    </xf>
    <xf numFmtId="0" fontId="8" fillId="4" borderId="23" xfId="2" applyFont="1" applyFill="1" applyBorder="1" applyAlignment="1" applyProtection="1">
      <alignment horizontal="center" vertical="center" wrapText="1"/>
      <protection locked="0"/>
    </xf>
    <xf numFmtId="0" fontId="8" fillId="4" borderId="24" xfId="2" applyFont="1" applyFill="1" applyBorder="1" applyAlignment="1" applyProtection="1">
      <alignment horizontal="center" vertical="center" wrapText="1"/>
      <protection locked="0"/>
    </xf>
    <xf numFmtId="0" fontId="6" fillId="4" borderId="26" xfId="2" applyFont="1" applyFill="1" applyBorder="1" applyAlignment="1" applyProtection="1">
      <alignment horizontal="center" vertical="center" wrapText="1"/>
      <protection locked="0"/>
    </xf>
    <xf numFmtId="0" fontId="6" fillId="4" borderId="27" xfId="2" applyFont="1" applyFill="1" applyBorder="1" applyAlignment="1" applyProtection="1">
      <alignment horizontal="center" vertical="center" wrapText="1"/>
      <protection locked="0"/>
    </xf>
    <xf numFmtId="0" fontId="3" fillId="4" borderId="28" xfId="2" applyFont="1" applyFill="1" applyBorder="1" applyProtection="1">
      <protection locked="0"/>
    </xf>
    <xf numFmtId="0" fontId="3" fillId="4" borderId="0" xfId="2" applyFont="1" applyFill="1" applyBorder="1" applyProtection="1">
      <protection locked="0"/>
    </xf>
    <xf numFmtId="0" fontId="6" fillId="4" borderId="29" xfId="2" applyFont="1" applyFill="1" applyBorder="1" applyAlignment="1" applyProtection="1">
      <alignment horizontal="center" vertical="center" wrapText="1"/>
      <protection locked="0"/>
    </xf>
    <xf numFmtId="0" fontId="6" fillId="4" borderId="30" xfId="2" applyFont="1" applyFill="1" applyBorder="1" applyAlignment="1" applyProtection="1">
      <alignment horizontal="center" vertical="center" wrapText="1"/>
      <protection locked="0"/>
    </xf>
    <xf numFmtId="0" fontId="6" fillId="4" borderId="31" xfId="2" applyFont="1" applyFill="1" applyBorder="1" applyAlignment="1" applyProtection="1">
      <alignment horizontal="center" vertical="center" wrapText="1"/>
      <protection locked="0"/>
    </xf>
  </cellXfs>
  <cellStyles count="6">
    <cellStyle name="Millares 2" xfId="4" xr:uid="{00000000-0005-0000-0000-000000000000}"/>
    <cellStyle name="Moneda" xfId="1" builtinId="4"/>
    <cellStyle name="Moneda 2" xfId="3" xr:uid="{00000000-0005-0000-0000-000002000000}"/>
    <cellStyle name="Normal" xfId="0" builtinId="0"/>
    <cellStyle name="Normal 2" xfId="2" xr:uid="{00000000-0005-0000-0000-000004000000}"/>
    <cellStyle name="Porcentaje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63"/>
  <sheetViews>
    <sheetView tabSelected="1" topLeftCell="B1" workbookViewId="0">
      <selection activeCell="C53" sqref="C53"/>
    </sheetView>
  </sheetViews>
  <sheetFormatPr baseColWidth="10" defaultRowHeight="15" x14ac:dyDescent="0.25"/>
  <cols>
    <col min="1" max="1" width="3.7109375" customWidth="1"/>
    <col min="3" max="3" width="65.28515625" customWidth="1"/>
    <col min="7" max="7" width="16.5703125" bestFit="1" customWidth="1"/>
    <col min="10" max="10" width="11.85546875" bestFit="1" customWidth="1"/>
    <col min="12" max="12" width="16.5703125" bestFit="1" customWidth="1"/>
  </cols>
  <sheetData>
    <row r="1" spans="2:12" x14ac:dyDescent="0.25">
      <c r="B1" s="27"/>
      <c r="C1" s="28"/>
      <c r="D1" s="29" t="s">
        <v>0</v>
      </c>
      <c r="E1" s="29"/>
      <c r="F1" s="29"/>
      <c r="G1" s="29"/>
      <c r="H1" s="30"/>
      <c r="I1" s="31"/>
      <c r="J1" s="31"/>
      <c r="K1" s="31"/>
      <c r="L1" s="28"/>
    </row>
    <row r="2" spans="2:12" x14ac:dyDescent="0.25">
      <c r="B2" s="32" t="s">
        <v>1</v>
      </c>
      <c r="C2" s="33" t="s">
        <v>2</v>
      </c>
      <c r="D2" s="33" t="s">
        <v>3</v>
      </c>
      <c r="E2" s="34" t="s">
        <v>4</v>
      </c>
      <c r="F2" s="33" t="s">
        <v>5</v>
      </c>
      <c r="G2" s="35" t="s">
        <v>6</v>
      </c>
      <c r="H2" s="29" t="s">
        <v>7</v>
      </c>
      <c r="I2" s="29"/>
      <c r="J2" s="29"/>
      <c r="K2" s="29" t="s">
        <v>8</v>
      </c>
      <c r="L2" s="29"/>
    </row>
    <row r="3" spans="2:12" x14ac:dyDescent="0.25">
      <c r="B3" s="36">
        <v>1</v>
      </c>
      <c r="C3" s="37" t="s">
        <v>9</v>
      </c>
      <c r="D3" s="38"/>
      <c r="E3" s="39"/>
      <c r="F3" s="38"/>
      <c r="G3" s="40"/>
      <c r="H3" s="41" t="s">
        <v>10</v>
      </c>
      <c r="I3" s="42" t="s">
        <v>11</v>
      </c>
      <c r="J3" s="42" t="s">
        <v>12</v>
      </c>
      <c r="K3" s="42" t="s">
        <v>11</v>
      </c>
      <c r="L3" s="43" t="s">
        <v>12</v>
      </c>
    </row>
    <row r="4" spans="2:12" ht="30" customHeight="1" x14ac:dyDescent="0.25">
      <c r="B4" s="2">
        <v>1</v>
      </c>
      <c r="C4" s="3" t="s">
        <v>13</v>
      </c>
      <c r="D4" s="4" t="s">
        <v>3</v>
      </c>
      <c r="E4" s="5">
        <v>28</v>
      </c>
      <c r="F4" s="6">
        <v>21000</v>
      </c>
      <c r="G4" s="7">
        <f>E4*F4</f>
        <v>588000</v>
      </c>
      <c r="H4" s="8" t="str">
        <f>+IF(J4&lt;0,"-",IF(J4&gt;0,"+","="))</f>
        <v>=</v>
      </c>
      <c r="I4" s="9">
        <f t="shared" ref="I4:I9" si="0">+ROUND((K4-E4),2)</f>
        <v>0</v>
      </c>
      <c r="J4" s="10">
        <f t="shared" ref="J4:J9" si="1">+ROUND((I4*F4),2)</f>
        <v>0</v>
      </c>
      <c r="K4" s="11">
        <v>28</v>
      </c>
      <c r="L4" s="12">
        <f t="shared" ref="L4:L9" si="2">+K4*F4</f>
        <v>588000</v>
      </c>
    </row>
    <row r="5" spans="2:12" ht="41.25" customHeight="1" x14ac:dyDescent="0.25">
      <c r="B5" s="2">
        <v>2</v>
      </c>
      <c r="C5" s="3" t="s">
        <v>14</v>
      </c>
      <c r="D5" s="4" t="s">
        <v>3</v>
      </c>
      <c r="E5" s="5">
        <v>40</v>
      </c>
      <c r="F5" s="6">
        <v>102300</v>
      </c>
      <c r="G5" s="7">
        <f t="shared" ref="G5:G9" si="3">E5*F5</f>
        <v>4092000</v>
      </c>
      <c r="H5" s="8" t="str">
        <f t="shared" ref="H5:H52" si="4">+IF(J5&lt;0,"-",IF(J5&gt;0,"+","="))</f>
        <v>+</v>
      </c>
      <c r="I5" s="9">
        <f t="shared" si="0"/>
        <v>20</v>
      </c>
      <c r="J5" s="10">
        <f t="shared" si="1"/>
        <v>2046000</v>
      </c>
      <c r="K5" s="11">
        <v>60</v>
      </c>
      <c r="L5" s="12">
        <f t="shared" si="2"/>
        <v>6138000</v>
      </c>
    </row>
    <row r="6" spans="2:12" ht="36" x14ac:dyDescent="0.25">
      <c r="B6" s="2">
        <v>3</v>
      </c>
      <c r="C6" s="3" t="s">
        <v>15</v>
      </c>
      <c r="D6" s="4" t="s">
        <v>3</v>
      </c>
      <c r="E6" s="5">
        <v>34</v>
      </c>
      <c r="F6" s="6">
        <v>35200</v>
      </c>
      <c r="G6" s="7">
        <f t="shared" si="3"/>
        <v>1196800</v>
      </c>
      <c r="H6" s="8" t="str">
        <f t="shared" si="4"/>
        <v>=</v>
      </c>
      <c r="I6" s="9">
        <f t="shared" si="0"/>
        <v>0</v>
      </c>
      <c r="J6" s="10">
        <f t="shared" si="1"/>
        <v>0</v>
      </c>
      <c r="K6" s="11">
        <v>34</v>
      </c>
      <c r="L6" s="12">
        <f t="shared" si="2"/>
        <v>1196800</v>
      </c>
    </row>
    <row r="7" spans="2:12" ht="48" x14ac:dyDescent="0.25">
      <c r="B7" s="2">
        <v>4</v>
      </c>
      <c r="C7" s="3" t="s">
        <v>16</v>
      </c>
      <c r="D7" s="4" t="s">
        <v>17</v>
      </c>
      <c r="E7" s="5">
        <v>26</v>
      </c>
      <c r="F7" s="6">
        <v>198100</v>
      </c>
      <c r="G7" s="7">
        <f t="shared" si="3"/>
        <v>5150600</v>
      </c>
      <c r="H7" s="8" t="str">
        <f t="shared" si="4"/>
        <v>=</v>
      </c>
      <c r="I7" s="9">
        <f t="shared" si="0"/>
        <v>0</v>
      </c>
      <c r="J7" s="10">
        <f t="shared" si="1"/>
        <v>0</v>
      </c>
      <c r="K7" s="11">
        <v>26</v>
      </c>
      <c r="L7" s="12">
        <f t="shared" si="2"/>
        <v>5150600</v>
      </c>
    </row>
    <row r="8" spans="2:12" ht="42.75" customHeight="1" x14ac:dyDescent="0.25">
      <c r="B8" s="2">
        <v>5</v>
      </c>
      <c r="C8" s="3" t="s">
        <v>18</v>
      </c>
      <c r="D8" s="4" t="s">
        <v>3</v>
      </c>
      <c r="E8" s="5">
        <v>10</v>
      </c>
      <c r="F8" s="6">
        <v>102300</v>
      </c>
      <c r="G8" s="7">
        <f t="shared" si="3"/>
        <v>1023000</v>
      </c>
      <c r="H8" s="8" t="str">
        <f t="shared" si="4"/>
        <v>=</v>
      </c>
      <c r="I8" s="9">
        <f t="shared" si="0"/>
        <v>0</v>
      </c>
      <c r="J8" s="10">
        <f t="shared" si="1"/>
        <v>0</v>
      </c>
      <c r="K8" s="11">
        <v>10</v>
      </c>
      <c r="L8" s="12">
        <f t="shared" si="2"/>
        <v>1023000</v>
      </c>
    </row>
    <row r="9" spans="2:12" ht="42.75" customHeight="1" x14ac:dyDescent="0.25">
      <c r="B9" s="2">
        <v>6</v>
      </c>
      <c r="C9" s="3" t="s">
        <v>19</v>
      </c>
      <c r="D9" s="4" t="s">
        <v>3</v>
      </c>
      <c r="E9" s="5">
        <v>4</v>
      </c>
      <c r="F9" s="6">
        <v>102300</v>
      </c>
      <c r="G9" s="7">
        <f t="shared" si="3"/>
        <v>409200</v>
      </c>
      <c r="H9" s="8" t="str">
        <f t="shared" si="4"/>
        <v>=</v>
      </c>
      <c r="I9" s="9">
        <f t="shared" si="0"/>
        <v>0</v>
      </c>
      <c r="J9" s="10">
        <f t="shared" si="1"/>
        <v>0</v>
      </c>
      <c r="K9" s="11">
        <v>4</v>
      </c>
      <c r="L9" s="12">
        <f t="shared" si="2"/>
        <v>409200</v>
      </c>
    </row>
    <row r="10" spans="2:12" x14ac:dyDescent="0.25">
      <c r="B10" s="44">
        <v>2</v>
      </c>
      <c r="C10" s="45" t="s">
        <v>20</v>
      </c>
      <c r="D10" s="46"/>
      <c r="E10" s="47"/>
      <c r="F10" s="46"/>
      <c r="G10" s="48"/>
      <c r="H10" s="49"/>
      <c r="I10" s="50"/>
      <c r="J10" s="51"/>
      <c r="K10" s="52"/>
      <c r="L10" s="53"/>
    </row>
    <row r="11" spans="2:12" ht="52.5" customHeight="1" x14ac:dyDescent="0.25">
      <c r="B11" s="2">
        <v>7</v>
      </c>
      <c r="C11" s="3" t="s">
        <v>21</v>
      </c>
      <c r="D11" s="4" t="s">
        <v>22</v>
      </c>
      <c r="E11" s="13">
        <v>1</v>
      </c>
      <c r="F11" s="14">
        <v>7300000</v>
      </c>
      <c r="G11" s="7">
        <f>E11*F11</f>
        <v>7300000</v>
      </c>
      <c r="H11" s="8" t="str">
        <f t="shared" si="4"/>
        <v>=</v>
      </c>
      <c r="I11" s="9">
        <f>+ROUND((K11-E11),2)</f>
        <v>0</v>
      </c>
      <c r="J11" s="10">
        <f>+ROUND((I11*F11),2)</f>
        <v>0</v>
      </c>
      <c r="K11" s="11">
        <v>1</v>
      </c>
      <c r="L11" s="12">
        <f>+K11*F11</f>
        <v>7300000</v>
      </c>
    </row>
    <row r="12" spans="2:12" ht="48" x14ac:dyDescent="0.25">
      <c r="B12" s="2">
        <v>8</v>
      </c>
      <c r="C12" s="3" t="s">
        <v>23</v>
      </c>
      <c r="D12" s="4" t="s">
        <v>24</v>
      </c>
      <c r="E12" s="13">
        <v>18</v>
      </c>
      <c r="F12" s="14">
        <v>140300</v>
      </c>
      <c r="G12" s="7">
        <f t="shared" ref="G12:G52" si="5">E12*F12</f>
        <v>2525400</v>
      </c>
      <c r="H12" s="8" t="str">
        <f t="shared" si="4"/>
        <v>-</v>
      </c>
      <c r="I12" s="9">
        <f t="shared" ref="I12:I17" si="6">+ROUND((K12-E12),2)</f>
        <v>-18</v>
      </c>
      <c r="J12" s="10">
        <f t="shared" ref="J12:J17" si="7">+ROUND((I12*F12),2)</f>
        <v>-2525400</v>
      </c>
      <c r="K12" s="11">
        <v>0</v>
      </c>
      <c r="L12" s="12">
        <f t="shared" ref="L12:L17" si="8">+K12*F12</f>
        <v>0</v>
      </c>
    </row>
    <row r="13" spans="2:12" ht="42" customHeight="1" x14ac:dyDescent="0.25">
      <c r="B13" s="2">
        <v>9</v>
      </c>
      <c r="C13" s="3" t="s">
        <v>25</v>
      </c>
      <c r="D13" s="4" t="s">
        <v>3</v>
      </c>
      <c r="E13" s="13">
        <v>24</v>
      </c>
      <c r="F13" s="14">
        <v>92100</v>
      </c>
      <c r="G13" s="7">
        <f t="shared" si="5"/>
        <v>2210400</v>
      </c>
      <c r="H13" s="8" t="str">
        <f t="shared" si="4"/>
        <v>=</v>
      </c>
      <c r="I13" s="9">
        <f t="shared" si="6"/>
        <v>0</v>
      </c>
      <c r="J13" s="10">
        <f t="shared" si="7"/>
        <v>0</v>
      </c>
      <c r="K13" s="15">
        <v>24</v>
      </c>
      <c r="L13" s="12">
        <f t="shared" si="8"/>
        <v>2210400</v>
      </c>
    </row>
    <row r="14" spans="2:12" ht="29.25" customHeight="1" x14ac:dyDescent="0.25">
      <c r="B14" s="2">
        <v>10</v>
      </c>
      <c r="C14" s="3" t="s">
        <v>26</v>
      </c>
      <c r="D14" s="4" t="s">
        <v>3</v>
      </c>
      <c r="E14" s="13">
        <v>3</v>
      </c>
      <c r="F14" s="14">
        <v>300000</v>
      </c>
      <c r="G14" s="7">
        <f t="shared" si="5"/>
        <v>900000</v>
      </c>
      <c r="H14" s="8" t="str">
        <f t="shared" si="4"/>
        <v>=</v>
      </c>
      <c r="I14" s="9">
        <f t="shared" si="6"/>
        <v>0</v>
      </c>
      <c r="J14" s="10">
        <f t="shared" si="7"/>
        <v>0</v>
      </c>
      <c r="K14" s="11">
        <v>3</v>
      </c>
      <c r="L14" s="12">
        <f t="shared" si="8"/>
        <v>900000</v>
      </c>
    </row>
    <row r="15" spans="2:12" ht="24" x14ac:dyDescent="0.25">
      <c r="B15" s="16">
        <v>11</v>
      </c>
      <c r="C15" s="17" t="s">
        <v>27</v>
      </c>
      <c r="D15" s="18" t="s">
        <v>3</v>
      </c>
      <c r="E15" s="19">
        <v>1</v>
      </c>
      <c r="F15" s="20">
        <v>350000</v>
      </c>
      <c r="G15" s="7">
        <f t="shared" si="5"/>
        <v>350000</v>
      </c>
      <c r="H15" s="21" t="str">
        <f t="shared" si="4"/>
        <v>=</v>
      </c>
      <c r="I15" s="22">
        <f t="shared" si="6"/>
        <v>0</v>
      </c>
      <c r="J15" s="23">
        <f t="shared" si="7"/>
        <v>0</v>
      </c>
      <c r="K15" s="24">
        <v>1</v>
      </c>
      <c r="L15" s="25">
        <f t="shared" si="8"/>
        <v>350000</v>
      </c>
    </row>
    <row r="16" spans="2:12" ht="31.5" customHeight="1" x14ac:dyDescent="0.25">
      <c r="B16" s="2">
        <v>12</v>
      </c>
      <c r="C16" s="3" t="s">
        <v>28</v>
      </c>
      <c r="D16" s="4" t="s">
        <v>3</v>
      </c>
      <c r="E16" s="13">
        <v>1</v>
      </c>
      <c r="F16" s="14">
        <v>310000</v>
      </c>
      <c r="G16" s="7">
        <f t="shared" si="5"/>
        <v>310000</v>
      </c>
      <c r="H16" s="8" t="str">
        <f t="shared" si="4"/>
        <v>=</v>
      </c>
      <c r="I16" s="9">
        <f t="shared" si="6"/>
        <v>0</v>
      </c>
      <c r="J16" s="10">
        <f t="shared" si="7"/>
        <v>0</v>
      </c>
      <c r="K16" s="15">
        <v>1</v>
      </c>
      <c r="L16" s="12">
        <f t="shared" si="8"/>
        <v>310000</v>
      </c>
    </row>
    <row r="17" spans="2:12" ht="20.25" customHeight="1" x14ac:dyDescent="0.25">
      <c r="B17" s="2">
        <v>13</v>
      </c>
      <c r="C17" s="3" t="s">
        <v>29</v>
      </c>
      <c r="D17" s="4" t="s">
        <v>3</v>
      </c>
      <c r="E17" s="13">
        <v>4</v>
      </c>
      <c r="F17" s="14">
        <v>150000</v>
      </c>
      <c r="G17" s="7">
        <f t="shared" si="5"/>
        <v>600000</v>
      </c>
      <c r="H17" s="8" t="str">
        <f t="shared" si="4"/>
        <v>=</v>
      </c>
      <c r="I17" s="9">
        <f t="shared" si="6"/>
        <v>0</v>
      </c>
      <c r="J17" s="10">
        <f t="shared" si="7"/>
        <v>0</v>
      </c>
      <c r="K17" s="11">
        <v>4</v>
      </c>
      <c r="L17" s="12">
        <f t="shared" si="8"/>
        <v>600000</v>
      </c>
    </row>
    <row r="18" spans="2:12" ht="30.75" customHeight="1" x14ac:dyDescent="0.25">
      <c r="B18" s="2">
        <v>14</v>
      </c>
      <c r="C18" s="3" t="s">
        <v>30</v>
      </c>
      <c r="D18" s="4" t="s">
        <v>3</v>
      </c>
      <c r="E18" s="13">
        <v>1</v>
      </c>
      <c r="F18" s="14">
        <v>250000</v>
      </c>
      <c r="G18" s="7">
        <f t="shared" si="5"/>
        <v>250000</v>
      </c>
      <c r="H18" s="8" t="str">
        <f t="shared" si="4"/>
        <v>=</v>
      </c>
      <c r="I18" s="9">
        <f>+ROUND((K18-E18),2)</f>
        <v>0</v>
      </c>
      <c r="J18" s="10">
        <f>+ROUND((I18*F18),2)</f>
        <v>0</v>
      </c>
      <c r="K18" s="11">
        <v>1</v>
      </c>
      <c r="L18" s="12">
        <f>+K18*F18</f>
        <v>250000</v>
      </c>
    </row>
    <row r="19" spans="2:12" x14ac:dyDescent="0.25">
      <c r="B19" s="44">
        <v>3</v>
      </c>
      <c r="C19" s="45" t="s">
        <v>31</v>
      </c>
      <c r="D19" s="46"/>
      <c r="E19" s="47"/>
      <c r="F19" s="46"/>
      <c r="G19" s="48"/>
      <c r="H19" s="49"/>
      <c r="I19" s="50"/>
      <c r="J19" s="51"/>
      <c r="K19" s="52"/>
      <c r="L19" s="53"/>
    </row>
    <row r="20" spans="2:12" ht="30" customHeight="1" x14ac:dyDescent="0.25">
      <c r="B20" s="2">
        <v>15</v>
      </c>
      <c r="C20" s="3" t="s">
        <v>32</v>
      </c>
      <c r="D20" s="4" t="s">
        <v>17</v>
      </c>
      <c r="E20" s="13">
        <v>88</v>
      </c>
      <c r="F20" s="14">
        <v>27300</v>
      </c>
      <c r="G20" s="7">
        <f t="shared" si="5"/>
        <v>2402400</v>
      </c>
      <c r="H20" s="8" t="str">
        <f t="shared" si="4"/>
        <v>-</v>
      </c>
      <c r="I20" s="9">
        <f t="shared" ref="I20:I31" si="9">+ROUND((K20-E20),2)</f>
        <v>-88</v>
      </c>
      <c r="J20" s="10">
        <f t="shared" ref="J20:J31" si="10">+ROUND((I20*F20),2)</f>
        <v>-2402400</v>
      </c>
      <c r="K20" s="11">
        <v>0</v>
      </c>
      <c r="L20" s="12">
        <f t="shared" ref="L20:L31" si="11">+K20*F20</f>
        <v>0</v>
      </c>
    </row>
    <row r="21" spans="2:12" ht="30" customHeight="1" x14ac:dyDescent="0.25">
      <c r="B21" s="2">
        <v>16</v>
      </c>
      <c r="C21" s="3" t="s">
        <v>33</v>
      </c>
      <c r="D21" s="4" t="s">
        <v>24</v>
      </c>
      <c r="E21" s="13">
        <v>29.84</v>
      </c>
      <c r="F21" s="14">
        <v>32100</v>
      </c>
      <c r="G21" s="7">
        <f t="shared" si="5"/>
        <v>957864</v>
      </c>
      <c r="H21" s="8" t="str">
        <f t="shared" si="4"/>
        <v>=</v>
      </c>
      <c r="I21" s="9">
        <f t="shared" si="9"/>
        <v>0</v>
      </c>
      <c r="J21" s="10">
        <f t="shared" si="10"/>
        <v>0</v>
      </c>
      <c r="K21" s="11">
        <v>29.84</v>
      </c>
      <c r="L21" s="12">
        <f t="shared" si="11"/>
        <v>957864</v>
      </c>
    </row>
    <row r="22" spans="2:12" ht="42" customHeight="1" x14ac:dyDescent="0.25">
      <c r="B22" s="2">
        <v>17</v>
      </c>
      <c r="C22" s="3" t="s">
        <v>34</v>
      </c>
      <c r="D22" s="4" t="s">
        <v>24</v>
      </c>
      <c r="E22" s="13">
        <v>29.84</v>
      </c>
      <c r="F22" s="14">
        <v>92100</v>
      </c>
      <c r="G22" s="7">
        <f t="shared" si="5"/>
        <v>2748264</v>
      </c>
      <c r="H22" s="8" t="str">
        <f t="shared" si="4"/>
        <v>=</v>
      </c>
      <c r="I22" s="9">
        <f t="shared" si="9"/>
        <v>0</v>
      </c>
      <c r="J22" s="10">
        <f t="shared" si="10"/>
        <v>0</v>
      </c>
      <c r="K22" s="11">
        <v>29.84</v>
      </c>
      <c r="L22" s="12">
        <f t="shared" si="11"/>
        <v>2748264</v>
      </c>
    </row>
    <row r="23" spans="2:12" ht="28.5" customHeight="1" x14ac:dyDescent="0.25">
      <c r="B23" s="16">
        <v>18</v>
      </c>
      <c r="C23" s="17" t="s">
        <v>35</v>
      </c>
      <c r="D23" s="18" t="s">
        <v>24</v>
      </c>
      <c r="E23" s="19">
        <v>26.6</v>
      </c>
      <c r="F23" s="20">
        <v>32100</v>
      </c>
      <c r="G23" s="7">
        <f t="shared" si="5"/>
        <v>853860</v>
      </c>
      <c r="H23" s="21" t="str">
        <f t="shared" si="4"/>
        <v>=</v>
      </c>
      <c r="I23" s="22">
        <f t="shared" si="9"/>
        <v>0</v>
      </c>
      <c r="J23" s="23">
        <f t="shared" si="10"/>
        <v>0</v>
      </c>
      <c r="K23" s="24">
        <v>26.6</v>
      </c>
      <c r="L23" s="25">
        <f t="shared" si="11"/>
        <v>853860</v>
      </c>
    </row>
    <row r="24" spans="2:12" ht="24" x14ac:dyDescent="0.25">
      <c r="B24" s="2">
        <v>19</v>
      </c>
      <c r="C24" s="3" t="s">
        <v>36</v>
      </c>
      <c r="D24" s="4" t="s">
        <v>24</v>
      </c>
      <c r="E24" s="13">
        <v>26.6</v>
      </c>
      <c r="F24" s="14">
        <v>92100</v>
      </c>
      <c r="G24" s="7">
        <f t="shared" si="5"/>
        <v>2449860</v>
      </c>
      <c r="H24" s="8" t="str">
        <f t="shared" si="4"/>
        <v>=</v>
      </c>
      <c r="I24" s="9">
        <f t="shared" si="9"/>
        <v>0</v>
      </c>
      <c r="J24" s="10">
        <f t="shared" si="10"/>
        <v>0</v>
      </c>
      <c r="K24" s="15">
        <v>26.6</v>
      </c>
      <c r="L24" s="12">
        <f t="shared" si="11"/>
        <v>2449860</v>
      </c>
    </row>
    <row r="25" spans="2:12" ht="24" x14ac:dyDescent="0.25">
      <c r="B25" s="2">
        <v>20</v>
      </c>
      <c r="C25" s="3" t="s">
        <v>37</v>
      </c>
      <c r="D25" s="4" t="s">
        <v>24</v>
      </c>
      <c r="E25" s="13">
        <v>14.84</v>
      </c>
      <c r="F25" s="14">
        <v>32100</v>
      </c>
      <c r="G25" s="7">
        <f t="shared" si="5"/>
        <v>476364</v>
      </c>
      <c r="H25" s="8" t="str">
        <f t="shared" si="4"/>
        <v>=</v>
      </c>
      <c r="I25" s="9">
        <f t="shared" si="9"/>
        <v>0</v>
      </c>
      <c r="J25" s="10">
        <f t="shared" si="10"/>
        <v>0</v>
      </c>
      <c r="K25" s="11">
        <v>14.84</v>
      </c>
      <c r="L25" s="12">
        <f t="shared" si="11"/>
        <v>476364</v>
      </c>
    </row>
    <row r="26" spans="2:12" ht="42" customHeight="1" x14ac:dyDescent="0.25">
      <c r="B26" s="2">
        <v>21</v>
      </c>
      <c r="C26" s="3" t="s">
        <v>38</v>
      </c>
      <c r="D26" s="4" t="s">
        <v>24</v>
      </c>
      <c r="E26" s="13">
        <v>14.84</v>
      </c>
      <c r="F26" s="14">
        <v>250000</v>
      </c>
      <c r="G26" s="7">
        <f t="shared" si="5"/>
        <v>3710000</v>
      </c>
      <c r="H26" s="8" t="str">
        <f t="shared" si="4"/>
        <v>=</v>
      </c>
      <c r="I26" s="9">
        <f t="shared" si="9"/>
        <v>0</v>
      </c>
      <c r="J26" s="10">
        <f t="shared" si="10"/>
        <v>0</v>
      </c>
      <c r="K26" s="11">
        <v>14.84</v>
      </c>
      <c r="L26" s="12">
        <f t="shared" si="11"/>
        <v>3710000</v>
      </c>
    </row>
    <row r="27" spans="2:12" ht="30" customHeight="1" x14ac:dyDescent="0.25">
      <c r="B27" s="2">
        <v>22</v>
      </c>
      <c r="C27" s="3" t="s">
        <v>39</v>
      </c>
      <c r="D27" s="4" t="s">
        <v>3</v>
      </c>
      <c r="E27" s="13">
        <v>4</v>
      </c>
      <c r="F27" s="14">
        <v>16320</v>
      </c>
      <c r="G27" s="7">
        <f t="shared" si="5"/>
        <v>65280</v>
      </c>
      <c r="H27" s="8" t="str">
        <f t="shared" si="4"/>
        <v>=</v>
      </c>
      <c r="I27" s="9">
        <f t="shared" si="9"/>
        <v>0</v>
      </c>
      <c r="J27" s="10">
        <f t="shared" si="10"/>
        <v>0</v>
      </c>
      <c r="K27" s="11">
        <v>4</v>
      </c>
      <c r="L27" s="12">
        <f t="shared" si="11"/>
        <v>65280</v>
      </c>
    </row>
    <row r="28" spans="2:12" ht="30" customHeight="1" x14ac:dyDescent="0.25">
      <c r="B28" s="2">
        <v>23</v>
      </c>
      <c r="C28" s="3" t="s">
        <v>40</v>
      </c>
      <c r="D28" s="4" t="s">
        <v>3</v>
      </c>
      <c r="E28" s="13">
        <v>4</v>
      </c>
      <c r="F28" s="14">
        <v>15120</v>
      </c>
      <c r="G28" s="7">
        <f t="shared" si="5"/>
        <v>60480</v>
      </c>
      <c r="H28" s="8" t="str">
        <f t="shared" si="4"/>
        <v>=</v>
      </c>
      <c r="I28" s="9">
        <f t="shared" si="9"/>
        <v>0</v>
      </c>
      <c r="J28" s="10">
        <f t="shared" si="10"/>
        <v>0</v>
      </c>
      <c r="K28" s="11">
        <v>4</v>
      </c>
      <c r="L28" s="12">
        <f t="shared" si="11"/>
        <v>60480</v>
      </c>
    </row>
    <row r="29" spans="2:12" ht="42" customHeight="1" x14ac:dyDescent="0.25">
      <c r="B29" s="2">
        <v>24</v>
      </c>
      <c r="C29" s="3" t="s">
        <v>41</v>
      </c>
      <c r="D29" s="4" t="s">
        <v>3</v>
      </c>
      <c r="E29" s="13">
        <v>8</v>
      </c>
      <c r="F29" s="14">
        <v>260000</v>
      </c>
      <c r="G29" s="7">
        <f t="shared" si="5"/>
        <v>2080000</v>
      </c>
      <c r="H29" s="8" t="str">
        <f t="shared" si="4"/>
        <v>=</v>
      </c>
      <c r="I29" s="9">
        <f t="shared" si="9"/>
        <v>0</v>
      </c>
      <c r="J29" s="10">
        <f t="shared" si="10"/>
        <v>0</v>
      </c>
      <c r="K29" s="11">
        <v>8</v>
      </c>
      <c r="L29" s="12">
        <f t="shared" si="11"/>
        <v>2080000</v>
      </c>
    </row>
    <row r="30" spans="2:12" ht="42" customHeight="1" x14ac:dyDescent="0.25">
      <c r="B30" s="16">
        <v>25</v>
      </c>
      <c r="C30" s="17" t="s">
        <v>42</v>
      </c>
      <c r="D30" s="18" t="s">
        <v>3</v>
      </c>
      <c r="E30" s="19">
        <v>6</v>
      </c>
      <c r="F30" s="20">
        <v>98900</v>
      </c>
      <c r="G30" s="7">
        <f t="shared" si="5"/>
        <v>593400</v>
      </c>
      <c r="H30" s="21" t="str">
        <f t="shared" si="4"/>
        <v>-</v>
      </c>
      <c r="I30" s="22">
        <f t="shared" si="9"/>
        <v>-2</v>
      </c>
      <c r="J30" s="23">
        <f t="shared" si="10"/>
        <v>-197800</v>
      </c>
      <c r="K30" s="24">
        <v>4</v>
      </c>
      <c r="L30" s="25">
        <f t="shared" si="11"/>
        <v>395600</v>
      </c>
    </row>
    <row r="31" spans="2:12" ht="42" customHeight="1" x14ac:dyDescent="0.25">
      <c r="B31" s="2">
        <v>26</v>
      </c>
      <c r="C31" s="3" t="s">
        <v>43</v>
      </c>
      <c r="D31" s="4" t="s">
        <v>3</v>
      </c>
      <c r="E31" s="13">
        <v>10</v>
      </c>
      <c r="F31" s="14">
        <v>97600</v>
      </c>
      <c r="G31" s="7">
        <f t="shared" si="5"/>
        <v>976000</v>
      </c>
      <c r="H31" s="8" t="str">
        <f t="shared" si="4"/>
        <v>=</v>
      </c>
      <c r="I31" s="9">
        <f t="shared" si="9"/>
        <v>0</v>
      </c>
      <c r="J31" s="10">
        <f t="shared" si="10"/>
        <v>0</v>
      </c>
      <c r="K31" s="15">
        <v>10</v>
      </c>
      <c r="L31" s="12">
        <f t="shared" si="11"/>
        <v>976000</v>
      </c>
    </row>
    <row r="32" spans="2:12" x14ac:dyDescent="0.25">
      <c r="B32" s="44">
        <v>4</v>
      </c>
      <c r="C32" s="45" t="s">
        <v>44</v>
      </c>
      <c r="D32" s="46"/>
      <c r="E32" s="47"/>
      <c r="F32" s="46"/>
      <c r="G32" s="48"/>
      <c r="H32" s="49"/>
      <c r="I32" s="50"/>
      <c r="J32" s="51"/>
      <c r="K32" s="52"/>
      <c r="L32" s="53"/>
    </row>
    <row r="33" spans="2:12" ht="30.75" customHeight="1" x14ac:dyDescent="0.25">
      <c r="B33" s="2">
        <v>27</v>
      </c>
      <c r="C33" s="3" t="s">
        <v>45</v>
      </c>
      <c r="D33" s="4" t="s">
        <v>3</v>
      </c>
      <c r="E33" s="5">
        <v>2</v>
      </c>
      <c r="F33" s="14">
        <v>25000</v>
      </c>
      <c r="G33" s="7">
        <f t="shared" si="5"/>
        <v>50000</v>
      </c>
      <c r="H33" s="8" t="str">
        <f t="shared" si="4"/>
        <v>=</v>
      </c>
      <c r="I33" s="9">
        <f>+ROUND((K33-E33),2)</f>
        <v>0</v>
      </c>
      <c r="J33" s="10">
        <f>+ROUND((I33*F33),2)</f>
        <v>0</v>
      </c>
      <c r="K33" s="11">
        <v>2</v>
      </c>
      <c r="L33" s="12">
        <f>+K33*F33</f>
        <v>50000</v>
      </c>
    </row>
    <row r="34" spans="2:12" ht="39.75" customHeight="1" x14ac:dyDescent="0.25">
      <c r="B34" s="2">
        <v>28</v>
      </c>
      <c r="C34" s="3" t="s">
        <v>46</v>
      </c>
      <c r="D34" s="4" t="s">
        <v>3</v>
      </c>
      <c r="E34" s="13">
        <v>2</v>
      </c>
      <c r="F34" s="14">
        <v>1600000</v>
      </c>
      <c r="G34" s="7">
        <f t="shared" si="5"/>
        <v>3200000</v>
      </c>
      <c r="H34" s="8" t="str">
        <f t="shared" si="4"/>
        <v>=</v>
      </c>
      <c r="I34" s="9">
        <f>+ROUND((K34-E34),2)</f>
        <v>0</v>
      </c>
      <c r="J34" s="10">
        <f>+ROUND((I34*F34),2)</f>
        <v>0</v>
      </c>
      <c r="K34" s="11">
        <v>2</v>
      </c>
      <c r="L34" s="12">
        <f>+K34*F34</f>
        <v>3200000</v>
      </c>
    </row>
    <row r="35" spans="2:12" ht="29.25" customHeight="1" x14ac:dyDescent="0.25">
      <c r="B35" s="2">
        <v>29</v>
      </c>
      <c r="C35" s="3" t="s">
        <v>47</v>
      </c>
      <c r="D35" s="4" t="s">
        <v>17</v>
      </c>
      <c r="E35" s="13">
        <v>115</v>
      </c>
      <c r="F35" s="14">
        <v>8100</v>
      </c>
      <c r="G35" s="7">
        <f t="shared" si="5"/>
        <v>931500</v>
      </c>
      <c r="H35" s="8" t="str">
        <f t="shared" si="4"/>
        <v>=</v>
      </c>
      <c r="I35" s="9">
        <f>+ROUND((K35-E35),2)</f>
        <v>0</v>
      </c>
      <c r="J35" s="10">
        <f>+ROUND((I35*F35),2)</f>
        <v>0</v>
      </c>
      <c r="K35" s="11">
        <v>115</v>
      </c>
      <c r="L35" s="12">
        <f>+K35*F35</f>
        <v>931500</v>
      </c>
    </row>
    <row r="36" spans="2:12" x14ac:dyDescent="0.25">
      <c r="B36" s="44">
        <v>5</v>
      </c>
      <c r="C36" s="45" t="s">
        <v>48</v>
      </c>
      <c r="D36" s="46"/>
      <c r="E36" s="47"/>
      <c r="F36" s="46"/>
      <c r="G36" s="48"/>
      <c r="H36" s="49"/>
      <c r="I36" s="50"/>
      <c r="J36" s="51"/>
      <c r="K36" s="52"/>
      <c r="L36" s="53"/>
    </row>
    <row r="37" spans="2:12" ht="31.5" customHeight="1" x14ac:dyDescent="0.25">
      <c r="B37" s="16">
        <v>30</v>
      </c>
      <c r="C37" s="17" t="s">
        <v>49</v>
      </c>
      <c r="D37" s="18" t="s">
        <v>24</v>
      </c>
      <c r="E37" s="19">
        <v>118</v>
      </c>
      <c r="F37" s="20">
        <v>27300</v>
      </c>
      <c r="G37" s="7">
        <f t="shared" si="5"/>
        <v>3221400</v>
      </c>
      <c r="H37" s="21" t="str">
        <f t="shared" si="4"/>
        <v>-</v>
      </c>
      <c r="I37" s="22">
        <f>+ROUND((K37-E37),2)</f>
        <v>-48</v>
      </c>
      <c r="J37" s="23">
        <f>+ROUND((I37*F37),2)</f>
        <v>-1310400</v>
      </c>
      <c r="K37" s="11">
        <v>70</v>
      </c>
      <c r="L37" s="25">
        <f>+K37*F37</f>
        <v>1911000</v>
      </c>
    </row>
    <row r="38" spans="2:12" ht="31.5" customHeight="1" x14ac:dyDescent="0.25">
      <c r="B38" s="2">
        <v>31</v>
      </c>
      <c r="C38" s="3" t="s">
        <v>50</v>
      </c>
      <c r="D38" s="4" t="s">
        <v>24</v>
      </c>
      <c r="E38" s="13">
        <v>75</v>
      </c>
      <c r="F38" s="14">
        <v>35900</v>
      </c>
      <c r="G38" s="7">
        <f t="shared" si="5"/>
        <v>2692500</v>
      </c>
      <c r="H38" s="8" t="str">
        <f t="shared" si="4"/>
        <v>-</v>
      </c>
      <c r="I38" s="9">
        <f>+ROUND((K38-E38),2)</f>
        <v>-23</v>
      </c>
      <c r="J38" s="10">
        <f>+ROUND((I38*F38),2)</f>
        <v>-825700</v>
      </c>
      <c r="K38" s="11">
        <f>27+25</f>
        <v>52</v>
      </c>
      <c r="L38" s="12">
        <f>+K38*F38</f>
        <v>1866800</v>
      </c>
    </row>
    <row r="39" spans="2:12" ht="39" customHeight="1" x14ac:dyDescent="0.25">
      <c r="B39" s="2">
        <v>32</v>
      </c>
      <c r="C39" s="3" t="s">
        <v>51</v>
      </c>
      <c r="D39" s="4" t="s">
        <v>24</v>
      </c>
      <c r="E39" s="13">
        <v>43</v>
      </c>
      <c r="F39" s="14">
        <v>130200</v>
      </c>
      <c r="G39" s="7">
        <f t="shared" si="5"/>
        <v>5598600</v>
      </c>
      <c r="H39" s="8" t="str">
        <f t="shared" si="4"/>
        <v>=</v>
      </c>
      <c r="I39" s="9">
        <f>+ROUND((K39-E39),2)</f>
        <v>0</v>
      </c>
      <c r="J39" s="10">
        <f>+ROUND((I39*F39),2)</f>
        <v>0</v>
      </c>
      <c r="K39" s="11">
        <v>43</v>
      </c>
      <c r="L39" s="12">
        <f>+K39*F39</f>
        <v>5598600</v>
      </c>
    </row>
    <row r="40" spans="2:12" x14ac:dyDescent="0.25">
      <c r="B40" s="44">
        <v>6</v>
      </c>
      <c r="C40" s="45" t="s">
        <v>52</v>
      </c>
      <c r="D40" s="46"/>
      <c r="E40" s="47"/>
      <c r="F40" s="46"/>
      <c r="G40" s="48"/>
      <c r="H40" s="49"/>
      <c r="I40" s="50"/>
      <c r="J40" s="51"/>
      <c r="K40" s="52"/>
      <c r="L40" s="53"/>
    </row>
    <row r="41" spans="2:12" ht="66" customHeight="1" x14ac:dyDescent="0.25">
      <c r="B41" s="2" t="s">
        <v>53</v>
      </c>
      <c r="C41" s="3" t="s">
        <v>54</v>
      </c>
      <c r="D41" s="4" t="s">
        <v>3</v>
      </c>
      <c r="E41" s="13"/>
      <c r="F41" s="14">
        <v>125900</v>
      </c>
      <c r="G41" s="7">
        <f t="shared" si="5"/>
        <v>0</v>
      </c>
      <c r="H41" s="8" t="str">
        <f t="shared" si="4"/>
        <v>+</v>
      </c>
      <c r="I41" s="9">
        <f t="shared" ref="I41:I52" si="12">+ROUND((K41-E41),2)</f>
        <v>10</v>
      </c>
      <c r="J41" s="10">
        <f t="shared" ref="J41:J52" si="13">+ROUND((I41*F41),2)</f>
        <v>1259000</v>
      </c>
      <c r="K41" s="13">
        <v>10</v>
      </c>
      <c r="L41" s="12">
        <f t="shared" ref="L41:L52" si="14">+K41*F41</f>
        <v>1259000</v>
      </c>
    </row>
    <row r="42" spans="2:12" ht="41.25" customHeight="1" x14ac:dyDescent="0.25">
      <c r="B42" s="2" t="s">
        <v>55</v>
      </c>
      <c r="C42" s="3" t="s">
        <v>56</v>
      </c>
      <c r="D42" s="4" t="s">
        <v>3</v>
      </c>
      <c r="E42" s="13"/>
      <c r="F42" s="14">
        <v>119200</v>
      </c>
      <c r="G42" s="7">
        <f t="shared" si="5"/>
        <v>0</v>
      </c>
      <c r="H42" s="8" t="str">
        <f t="shared" si="4"/>
        <v>+</v>
      </c>
      <c r="I42" s="9">
        <f t="shared" si="12"/>
        <v>10</v>
      </c>
      <c r="J42" s="10">
        <f t="shared" si="13"/>
        <v>1192000</v>
      </c>
      <c r="K42" s="13">
        <v>10</v>
      </c>
      <c r="L42" s="12">
        <f t="shared" si="14"/>
        <v>1192000</v>
      </c>
    </row>
    <row r="43" spans="2:12" ht="28.5" customHeight="1" x14ac:dyDescent="0.25">
      <c r="B43" s="2" t="s">
        <v>57</v>
      </c>
      <c r="C43" s="3" t="s">
        <v>58</v>
      </c>
      <c r="D43" s="4" t="s">
        <v>24</v>
      </c>
      <c r="E43" s="13"/>
      <c r="F43" s="14">
        <v>59800</v>
      </c>
      <c r="G43" s="7">
        <f t="shared" si="5"/>
        <v>0</v>
      </c>
      <c r="H43" s="8" t="str">
        <f t="shared" si="4"/>
        <v>+</v>
      </c>
      <c r="I43" s="9">
        <f t="shared" si="12"/>
        <v>101.2</v>
      </c>
      <c r="J43" s="10">
        <f t="shared" si="13"/>
        <v>6051760</v>
      </c>
      <c r="K43" s="13">
        <v>101.2</v>
      </c>
      <c r="L43" s="12">
        <f t="shared" si="14"/>
        <v>6051760</v>
      </c>
    </row>
    <row r="44" spans="2:12" ht="21" customHeight="1" x14ac:dyDescent="0.25">
      <c r="B44" s="2" t="s">
        <v>59</v>
      </c>
      <c r="C44" s="3" t="s">
        <v>60</v>
      </c>
      <c r="D44" s="4" t="s">
        <v>3</v>
      </c>
      <c r="E44" s="13"/>
      <c r="F44" s="14">
        <v>37980</v>
      </c>
      <c r="G44" s="7">
        <f t="shared" si="5"/>
        <v>0</v>
      </c>
      <c r="H44" s="8" t="str">
        <f t="shared" si="4"/>
        <v>+</v>
      </c>
      <c r="I44" s="9">
        <f t="shared" si="12"/>
        <v>7</v>
      </c>
      <c r="J44" s="10">
        <f t="shared" si="13"/>
        <v>265860</v>
      </c>
      <c r="K44" s="13">
        <v>7</v>
      </c>
      <c r="L44" s="12">
        <f t="shared" si="14"/>
        <v>265860</v>
      </c>
    </row>
    <row r="45" spans="2:12" ht="30" customHeight="1" x14ac:dyDescent="0.25">
      <c r="B45" s="2" t="s">
        <v>61</v>
      </c>
      <c r="C45" s="3" t="s">
        <v>62</v>
      </c>
      <c r="D45" s="4" t="s">
        <v>3</v>
      </c>
      <c r="E45" s="13"/>
      <c r="F45" s="14">
        <v>55980</v>
      </c>
      <c r="G45" s="7">
        <f t="shared" si="5"/>
        <v>0</v>
      </c>
      <c r="H45" s="8" t="str">
        <f t="shared" si="4"/>
        <v>+</v>
      </c>
      <c r="I45" s="9">
        <f t="shared" si="12"/>
        <v>12</v>
      </c>
      <c r="J45" s="10">
        <f t="shared" si="13"/>
        <v>671760</v>
      </c>
      <c r="K45" s="13">
        <v>12</v>
      </c>
      <c r="L45" s="12">
        <f t="shared" si="14"/>
        <v>671760</v>
      </c>
    </row>
    <row r="46" spans="2:12" ht="53.25" customHeight="1" x14ac:dyDescent="0.25">
      <c r="B46" s="2" t="s">
        <v>63</v>
      </c>
      <c r="C46" s="3" t="s">
        <v>64</v>
      </c>
      <c r="D46" s="4" t="s">
        <v>24</v>
      </c>
      <c r="E46" s="13"/>
      <c r="F46" s="14">
        <v>70000</v>
      </c>
      <c r="G46" s="7">
        <f t="shared" si="5"/>
        <v>0</v>
      </c>
      <c r="H46" s="8" t="str">
        <f t="shared" si="4"/>
        <v>+</v>
      </c>
      <c r="I46" s="9">
        <f t="shared" si="12"/>
        <v>42</v>
      </c>
      <c r="J46" s="10">
        <f t="shared" si="13"/>
        <v>2940000</v>
      </c>
      <c r="K46" s="13">
        <f>32+10</f>
        <v>42</v>
      </c>
      <c r="L46" s="12">
        <f t="shared" si="14"/>
        <v>2940000</v>
      </c>
    </row>
    <row r="47" spans="2:12" ht="24.75" customHeight="1" x14ac:dyDescent="0.25">
      <c r="B47" s="2" t="s">
        <v>65</v>
      </c>
      <c r="C47" s="3" t="s">
        <v>66</v>
      </c>
      <c r="D47" s="4" t="s">
        <v>24</v>
      </c>
      <c r="E47" s="5"/>
      <c r="F47" s="14">
        <v>24980</v>
      </c>
      <c r="G47" s="7">
        <f t="shared" si="5"/>
        <v>0</v>
      </c>
      <c r="H47" s="8" t="str">
        <f t="shared" si="4"/>
        <v>+</v>
      </c>
      <c r="I47" s="9">
        <f t="shared" si="12"/>
        <v>72</v>
      </c>
      <c r="J47" s="10">
        <f t="shared" si="13"/>
        <v>1798560</v>
      </c>
      <c r="K47" s="5">
        <v>72</v>
      </c>
      <c r="L47" s="12">
        <f t="shared" si="14"/>
        <v>1798560</v>
      </c>
    </row>
    <row r="48" spans="2:12" ht="24.75" customHeight="1" x14ac:dyDescent="0.25">
      <c r="B48" s="2" t="s">
        <v>67</v>
      </c>
      <c r="C48" s="3" t="s">
        <v>68</v>
      </c>
      <c r="D48" s="4" t="s">
        <v>3</v>
      </c>
      <c r="E48" s="5"/>
      <c r="F48" s="14">
        <v>320000</v>
      </c>
      <c r="G48" s="7">
        <f t="shared" si="5"/>
        <v>0</v>
      </c>
      <c r="H48" s="8" t="str">
        <f t="shared" si="4"/>
        <v>+</v>
      </c>
      <c r="I48" s="9">
        <f t="shared" si="12"/>
        <v>1</v>
      </c>
      <c r="J48" s="10">
        <f t="shared" si="13"/>
        <v>320000</v>
      </c>
      <c r="K48" s="5">
        <v>1</v>
      </c>
      <c r="L48" s="12">
        <f t="shared" si="14"/>
        <v>320000</v>
      </c>
    </row>
    <row r="49" spans="2:12" ht="24.75" customHeight="1" x14ac:dyDescent="0.25">
      <c r="B49" s="2" t="s">
        <v>69</v>
      </c>
      <c r="C49" s="3" t="s">
        <v>70</v>
      </c>
      <c r="D49" s="4" t="s">
        <v>3</v>
      </c>
      <c r="E49" s="13"/>
      <c r="F49" s="14">
        <v>600000</v>
      </c>
      <c r="G49" s="7">
        <f t="shared" si="5"/>
        <v>0</v>
      </c>
      <c r="H49" s="8" t="str">
        <f t="shared" si="4"/>
        <v>+</v>
      </c>
      <c r="I49" s="9">
        <f t="shared" si="12"/>
        <v>10</v>
      </c>
      <c r="J49" s="10">
        <f t="shared" si="13"/>
        <v>6000000</v>
      </c>
      <c r="K49" s="13">
        <v>10</v>
      </c>
      <c r="L49" s="12">
        <f t="shared" si="14"/>
        <v>6000000</v>
      </c>
    </row>
    <row r="50" spans="2:12" ht="24.75" customHeight="1" x14ac:dyDescent="0.25">
      <c r="B50" s="2" t="s">
        <v>71</v>
      </c>
      <c r="C50" s="3" t="s">
        <v>72</v>
      </c>
      <c r="D50" s="4" t="s">
        <v>24</v>
      </c>
      <c r="E50" s="5"/>
      <c r="F50" s="14">
        <v>27000</v>
      </c>
      <c r="G50" s="7">
        <f t="shared" si="5"/>
        <v>0</v>
      </c>
      <c r="H50" s="8" t="str">
        <f t="shared" si="4"/>
        <v>+</v>
      </c>
      <c r="I50" s="9">
        <f t="shared" si="12"/>
        <v>70</v>
      </c>
      <c r="J50" s="10">
        <f t="shared" si="13"/>
        <v>1890000</v>
      </c>
      <c r="K50" s="5">
        <v>70</v>
      </c>
      <c r="L50" s="12">
        <f t="shared" si="14"/>
        <v>1890000</v>
      </c>
    </row>
    <row r="51" spans="2:12" ht="24.75" customHeight="1" x14ac:dyDescent="0.25">
      <c r="B51" s="2" t="s">
        <v>73</v>
      </c>
      <c r="C51" s="3" t="s">
        <v>74</v>
      </c>
      <c r="D51" s="4" t="s">
        <v>3</v>
      </c>
      <c r="E51" s="13"/>
      <c r="F51" s="26">
        <v>35000</v>
      </c>
      <c r="G51" s="7">
        <f t="shared" si="5"/>
        <v>0</v>
      </c>
      <c r="H51" s="8" t="str">
        <f t="shared" si="4"/>
        <v>+</v>
      </c>
      <c r="I51" s="9">
        <f t="shared" si="12"/>
        <v>8</v>
      </c>
      <c r="J51" s="10">
        <f t="shared" si="13"/>
        <v>280000</v>
      </c>
      <c r="K51" s="13">
        <v>8</v>
      </c>
      <c r="L51" s="12">
        <f t="shared" si="14"/>
        <v>280000</v>
      </c>
    </row>
    <row r="52" spans="2:12" ht="41.25" customHeight="1" x14ac:dyDescent="0.25">
      <c r="B52" s="2" t="s">
        <v>75</v>
      </c>
      <c r="C52" s="3" t="s">
        <v>76</v>
      </c>
      <c r="D52" s="58" t="s">
        <v>24</v>
      </c>
      <c r="E52" s="59"/>
      <c r="F52" s="60">
        <v>290000</v>
      </c>
      <c r="G52" s="61">
        <f t="shared" si="5"/>
        <v>0</v>
      </c>
      <c r="H52" s="8" t="str">
        <f t="shared" si="4"/>
        <v>+</v>
      </c>
      <c r="I52" s="9">
        <f t="shared" si="12"/>
        <v>18</v>
      </c>
      <c r="J52" s="62">
        <f t="shared" si="13"/>
        <v>5220000</v>
      </c>
      <c r="K52" s="59">
        <v>18</v>
      </c>
      <c r="L52" s="63">
        <f t="shared" si="14"/>
        <v>5220000</v>
      </c>
    </row>
    <row r="53" spans="2:12" x14ac:dyDescent="0.25">
      <c r="B53" s="1"/>
      <c r="C53" s="1"/>
      <c r="D53" s="64" t="s">
        <v>77</v>
      </c>
      <c r="E53" s="65"/>
      <c r="F53" s="65"/>
      <c r="G53" s="66">
        <f>SUM(G3:G52)</f>
        <v>59973172</v>
      </c>
      <c r="H53" s="1"/>
      <c r="I53" s="1"/>
      <c r="J53" s="78" t="s">
        <v>77</v>
      </c>
      <c r="K53" s="79"/>
      <c r="L53" s="66">
        <f>SUM(L3:L52)</f>
        <v>82646412</v>
      </c>
    </row>
    <row r="54" spans="2:12" x14ac:dyDescent="0.25">
      <c r="B54" s="1"/>
      <c r="C54" s="1"/>
      <c r="D54" s="67" t="s">
        <v>78</v>
      </c>
      <c r="E54" s="55"/>
      <c r="F54" s="56">
        <v>0.25</v>
      </c>
      <c r="G54" s="68">
        <f>+G53*F54</f>
        <v>14993293</v>
      </c>
      <c r="H54" s="1"/>
      <c r="I54" s="1"/>
      <c r="J54" s="67" t="s">
        <v>78</v>
      </c>
      <c r="K54" s="55"/>
      <c r="L54" s="68">
        <f>+L53*F54</f>
        <v>20661603</v>
      </c>
    </row>
    <row r="55" spans="2:12" x14ac:dyDescent="0.25">
      <c r="B55" s="1"/>
      <c r="C55" s="1"/>
      <c r="D55" s="67" t="s">
        <v>79</v>
      </c>
      <c r="E55" s="55"/>
      <c r="F55" s="56">
        <v>0</v>
      </c>
      <c r="G55" s="68">
        <f>+G53*F55</f>
        <v>0</v>
      </c>
      <c r="H55" s="1"/>
      <c r="I55" s="1"/>
      <c r="J55" s="67" t="s">
        <v>79</v>
      </c>
      <c r="K55" s="55"/>
      <c r="L55" s="68">
        <f>+L53*F55</f>
        <v>0</v>
      </c>
    </row>
    <row r="56" spans="2:12" x14ac:dyDescent="0.25">
      <c r="B56" s="1"/>
      <c r="C56" s="1"/>
      <c r="D56" s="67" t="s">
        <v>80</v>
      </c>
      <c r="E56" s="55"/>
      <c r="F56" s="56">
        <v>0.05</v>
      </c>
      <c r="G56" s="68">
        <f>+G53*F56</f>
        <v>2998658.6</v>
      </c>
      <c r="H56" s="1"/>
      <c r="I56" s="1"/>
      <c r="J56" s="67" t="s">
        <v>80</v>
      </c>
      <c r="K56" s="55"/>
      <c r="L56" s="68">
        <f>+L53*F56</f>
        <v>4132320.6</v>
      </c>
    </row>
    <row r="57" spans="2:12" hidden="1" x14ac:dyDescent="0.25">
      <c r="B57" s="1"/>
      <c r="C57" s="1"/>
      <c r="D57" s="67" t="s">
        <v>81</v>
      </c>
      <c r="E57" s="55"/>
      <c r="F57" s="56">
        <v>0</v>
      </c>
      <c r="G57" s="68">
        <f>+G56*F57</f>
        <v>0</v>
      </c>
      <c r="H57" s="1"/>
      <c r="I57" s="1"/>
      <c r="J57" s="80"/>
      <c r="K57" s="81"/>
      <c r="L57" s="68">
        <f>+L56*F57</f>
        <v>0</v>
      </c>
    </row>
    <row r="58" spans="2:12" x14ac:dyDescent="0.25">
      <c r="B58" s="1"/>
      <c r="C58" s="1"/>
      <c r="D58" s="69" t="s">
        <v>82</v>
      </c>
      <c r="E58" s="54"/>
      <c r="F58" s="54"/>
      <c r="G58" s="70">
        <f>+G54+G55+G56+G57</f>
        <v>17991951.600000001</v>
      </c>
      <c r="H58" s="1"/>
      <c r="I58" s="1"/>
      <c r="J58" s="82" t="s">
        <v>82</v>
      </c>
      <c r="K58" s="57"/>
      <c r="L58" s="70">
        <f>+L54+L55+L56+L57</f>
        <v>24793923.600000001</v>
      </c>
    </row>
    <row r="59" spans="2:12" x14ac:dyDescent="0.25">
      <c r="B59" s="1"/>
      <c r="C59" s="1"/>
      <c r="D59" s="71" t="s">
        <v>83</v>
      </c>
      <c r="E59" s="72"/>
      <c r="F59" s="72"/>
      <c r="G59" s="73">
        <f>ROUND(G53+G58,2)</f>
        <v>77965123.599999994</v>
      </c>
      <c r="H59" s="1"/>
      <c r="I59" s="1"/>
      <c r="J59" s="83" t="s">
        <v>83</v>
      </c>
      <c r="K59" s="84"/>
      <c r="L59" s="73">
        <f>+L53+L58</f>
        <v>107440335.59999999</v>
      </c>
    </row>
    <row r="62" spans="2:12" x14ac:dyDescent="0.25">
      <c r="D62" s="74" t="s">
        <v>84</v>
      </c>
      <c r="E62" s="75"/>
      <c r="F62" s="75"/>
      <c r="G62" s="66">
        <f>L59-G59</f>
        <v>29475212</v>
      </c>
    </row>
    <row r="63" spans="2:12" x14ac:dyDescent="0.25">
      <c r="D63" s="76" t="s">
        <v>85</v>
      </c>
      <c r="E63" s="77"/>
      <c r="F63" s="77"/>
      <c r="G63" s="73">
        <f>L59</f>
        <v>107440335.59999999</v>
      </c>
    </row>
  </sheetData>
  <mergeCells count="18">
    <mergeCell ref="D54:E54"/>
    <mergeCell ref="J54:K54"/>
    <mergeCell ref="D1:G1"/>
    <mergeCell ref="H2:J2"/>
    <mergeCell ref="K2:L2"/>
    <mergeCell ref="D53:F53"/>
    <mergeCell ref="J53:K53"/>
    <mergeCell ref="D59:F59"/>
    <mergeCell ref="J59:K59"/>
    <mergeCell ref="D62:F62"/>
    <mergeCell ref="D63:F63"/>
    <mergeCell ref="D55:E55"/>
    <mergeCell ref="J55:K55"/>
    <mergeCell ref="D56:E56"/>
    <mergeCell ref="J56:K56"/>
    <mergeCell ref="D57:E57"/>
    <mergeCell ref="D58:F58"/>
    <mergeCell ref="J58:K58"/>
  </mergeCells>
  <pageMargins left="0.78740157480314965" right="0.78740157480314965" top="0.78740157480314965" bottom="0.78740157480314965" header="0.31496062992125984" footer="0.31496062992125984"/>
  <pageSetup paperSize="14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27-11-25</vt:lpstr>
      <vt:lpstr>'27-11-25'!Títulos_a_imprimir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florez</dc:creator>
  <cp:lastModifiedBy>Javier Enrique Rosas Walteros</cp:lastModifiedBy>
  <cp:lastPrinted>2025-12-06T18:38:21Z</cp:lastPrinted>
  <dcterms:created xsi:type="dcterms:W3CDTF">2025-11-27T12:37:42Z</dcterms:created>
  <dcterms:modified xsi:type="dcterms:W3CDTF">2025-12-06T18:41:04Z</dcterms:modified>
</cp:coreProperties>
</file>