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dra.angel\OneDrive - Contraloria General de Medellin\.DRFF\2026\2. Precontractual_Suministros_Mmto_17062026\1. Estudio_Mercado_19062026\"/>
    </mc:Choice>
  </mc:AlternateContent>
  <bookViews>
    <workbookView xWindow="0" yWindow="0" windowWidth="6510" windowHeight="8820" activeTab="1"/>
  </bookViews>
  <sheets>
    <sheet name="Ins.Elemt_Mtto_1" sheetId="1" r:id="rId1"/>
    <sheet name="Ins.Elemt_Mtto_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2" l="1"/>
  <c r="G4" i="1"/>
  <c r="G31" i="1"/>
  <c r="E4" i="1"/>
  <c r="J4" i="1"/>
  <c r="I49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" i="2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G4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F6" i="1" l="1"/>
  <c r="H6" i="1" s="1"/>
  <c r="G6" i="1" l="1"/>
  <c r="F17" i="2"/>
  <c r="G17" i="2" s="1"/>
  <c r="F18" i="2"/>
  <c r="G18" i="2"/>
  <c r="F16" i="2"/>
  <c r="G16" i="2" s="1"/>
  <c r="F20" i="2" l="1"/>
  <c r="G20" i="2" s="1"/>
  <c r="F21" i="2"/>
  <c r="G21" i="2" s="1"/>
  <c r="F19" i="2"/>
  <c r="G19" i="2" s="1"/>
  <c r="F28" i="2"/>
  <c r="G28" i="2" s="1"/>
  <c r="F31" i="2"/>
  <c r="G31" i="2" s="1"/>
  <c r="F44" i="2"/>
  <c r="G44" i="2" s="1"/>
  <c r="F30" i="2"/>
  <c r="G30" i="2" s="1"/>
  <c r="F25" i="2"/>
  <c r="G25" i="2" s="1"/>
  <c r="F45" i="2"/>
  <c r="G45" i="2" s="1"/>
  <c r="F43" i="2"/>
  <c r="G43" i="2" s="1"/>
  <c r="F29" i="2"/>
  <c r="G29" i="2" s="1"/>
  <c r="F8" i="1"/>
  <c r="F19" i="1"/>
  <c r="F17" i="1"/>
  <c r="F18" i="1"/>
  <c r="F26" i="1"/>
  <c r="G8" i="1" l="1"/>
  <c r="H8" i="1"/>
  <c r="G19" i="1"/>
  <c r="H19" i="1"/>
  <c r="G26" i="1"/>
  <c r="H26" i="1"/>
  <c r="G18" i="1"/>
  <c r="H18" i="1"/>
  <c r="G17" i="1"/>
  <c r="H17" i="1"/>
  <c r="F23" i="1"/>
  <c r="F27" i="1"/>
  <c r="F7" i="2"/>
  <c r="G7" i="2" s="1"/>
  <c r="G27" i="1" l="1"/>
  <c r="H27" i="1"/>
  <c r="G23" i="1"/>
  <c r="H23" i="1"/>
  <c r="F8" i="2"/>
  <c r="G8" i="2" s="1"/>
  <c r="F9" i="2"/>
  <c r="G9" i="2" s="1"/>
  <c r="F10" i="2"/>
  <c r="G10" i="2" s="1"/>
  <c r="F5" i="1"/>
  <c r="F13" i="2"/>
  <c r="G13" i="2" s="1"/>
  <c r="F14" i="2"/>
  <c r="G14" i="2" s="1"/>
  <c r="F23" i="2"/>
  <c r="G23" i="2" s="1"/>
  <c r="F24" i="2"/>
  <c r="G24" i="2" s="1"/>
  <c r="G5" i="1" l="1"/>
  <c r="H5" i="1"/>
  <c r="F34" i="2"/>
  <c r="G34" i="2" s="1"/>
  <c r="F30" i="1" l="1"/>
  <c r="G30" i="1" l="1"/>
  <c r="H30" i="1"/>
  <c r="F37" i="2"/>
  <c r="G37" i="2" s="1"/>
  <c r="F42" i="2"/>
  <c r="G42" i="2" s="1"/>
  <c r="F38" i="2"/>
  <c r="G38" i="2" s="1"/>
  <c r="F39" i="2"/>
  <c r="G39" i="2" s="1"/>
  <c r="F35" i="2"/>
  <c r="G35" i="2" s="1"/>
  <c r="F40" i="2"/>
  <c r="G40" i="2" s="1"/>
  <c r="F48" i="2"/>
  <c r="G48" i="2" s="1"/>
  <c r="F47" i="2"/>
  <c r="G47" i="2" s="1"/>
  <c r="F46" i="2"/>
  <c r="G46" i="2" s="1"/>
  <c r="F41" i="2"/>
  <c r="G41" i="2" s="1"/>
  <c r="F33" i="2"/>
  <c r="G33" i="2" s="1"/>
  <c r="F36" i="2"/>
  <c r="G36" i="2" s="1"/>
  <c r="F32" i="2"/>
  <c r="G32" i="2" s="1"/>
  <c r="F12" i="2"/>
  <c r="G12" i="2" s="1"/>
  <c r="F11" i="2"/>
  <c r="G11" i="2" s="1"/>
  <c r="F22" i="2"/>
  <c r="G22" i="2" s="1"/>
  <c r="F27" i="2"/>
  <c r="G27" i="2" s="1"/>
  <c r="F26" i="2"/>
  <c r="G26" i="2" s="1"/>
  <c r="F15" i="2"/>
  <c r="G15" i="2" s="1"/>
  <c r="F6" i="2"/>
  <c r="G6" i="2" s="1"/>
  <c r="F5" i="2"/>
  <c r="G5" i="2" s="1"/>
  <c r="F4" i="2"/>
  <c r="F29" i="1"/>
  <c r="F28" i="1"/>
  <c r="F7" i="1"/>
  <c r="F25" i="1"/>
  <c r="F24" i="1"/>
  <c r="F22" i="1"/>
  <c r="F21" i="1"/>
  <c r="F20" i="1"/>
  <c r="F16" i="1"/>
  <c r="F15" i="1"/>
  <c r="F14" i="1"/>
  <c r="F13" i="1"/>
  <c r="F12" i="1"/>
  <c r="F11" i="1"/>
  <c r="F10" i="1"/>
  <c r="F9" i="1"/>
  <c r="F4" i="1"/>
  <c r="H4" i="1" s="1"/>
  <c r="I4" i="1" s="1"/>
  <c r="I31" i="1" l="1"/>
  <c r="K3" i="1"/>
  <c r="G21" i="1"/>
  <c r="H21" i="1"/>
  <c r="G9" i="1"/>
  <c r="H9" i="1"/>
  <c r="G13" i="1"/>
  <c r="H13" i="1"/>
  <c r="G20" i="1"/>
  <c r="H20" i="1"/>
  <c r="G25" i="1"/>
  <c r="H25" i="1"/>
  <c r="G10" i="1"/>
  <c r="H10" i="1"/>
  <c r="G14" i="1"/>
  <c r="H14" i="1"/>
  <c r="G7" i="1"/>
  <c r="H7" i="1"/>
  <c r="G11" i="1"/>
  <c r="H11" i="1"/>
  <c r="G15" i="1"/>
  <c r="H15" i="1"/>
  <c r="G22" i="1"/>
  <c r="H22" i="1"/>
  <c r="G28" i="1"/>
  <c r="H28" i="1"/>
  <c r="G12" i="1"/>
  <c r="H12" i="1"/>
  <c r="G16" i="1"/>
  <c r="H16" i="1"/>
  <c r="G24" i="1"/>
  <c r="H24" i="1"/>
  <c r="G29" i="1"/>
  <c r="H29" i="1"/>
  <c r="G49" i="2"/>
</calcChain>
</file>

<file path=xl/sharedStrings.xml><?xml version="1.0" encoding="utf-8"?>
<sst xmlns="http://schemas.openxmlformats.org/spreadsheetml/2006/main" count="166" uniqueCount="90">
  <si>
    <r>
      <rPr>
        <sz val="24"/>
        <color theme="1"/>
        <rFont val="Arial"/>
        <family val="2"/>
      </rPr>
      <t xml:space="preserve">ANEXO 1
</t>
    </r>
    <r>
      <rPr>
        <sz val="12"/>
        <color theme="1"/>
        <rFont val="Arial"/>
        <family val="2"/>
      </rPr>
      <t>(RUBRO 212020100300)</t>
    </r>
  </si>
  <si>
    <t>ITEM</t>
  </si>
  <si>
    <t>DESCRIPCIÓN</t>
  </si>
  <si>
    <t>PRESENTACIÓN</t>
  </si>
  <si>
    <t>CANTIDAD</t>
  </si>
  <si>
    <t>VALOR UNITARIO</t>
  </si>
  <si>
    <t>IVA</t>
  </si>
  <si>
    <t>VALOR TOTAL
 (INCLUIDO IVA)</t>
  </si>
  <si>
    <t>Aguastop para árbol de salida de oreja (Flapper Advance con sello de lengüeta corriente)</t>
  </si>
  <si>
    <t>unidad</t>
  </si>
  <si>
    <t>Asiento sanitario institucional (Inyectado en polímero de alta resistencia y durabilidad</t>
  </si>
  <si>
    <t>Correas plásticas - paquete de 100 unidades de 4,8mm x 19cm, transparentes.</t>
  </si>
  <si>
    <t>paquete</t>
  </si>
  <si>
    <t xml:space="preserve">Costal de fibra medida de 60cms de ancho de 80 a 100cms de largo. </t>
  </si>
  <si>
    <t xml:space="preserve">Cajas plásticas sobre poner </t>
  </si>
  <si>
    <t>Cartucho polipropileno filtro Hydroclean para 1ra etapa. Repuesto para Kit de filtros multifiltración para las tres (3) etapas debajo mesón. Tipo Ref. 797465551.</t>
  </si>
  <si>
    <t>Cartucho filtro UDF Plus para 2da etapa. Repuesto para Kit de filtros multifiltración para las tres (3) etapas debajo mesón. Tipo Ref. 797475551.</t>
  </si>
  <si>
    <t>Cartucho filtro CTO para 3ra etapa. Repuesto para Kit de filtros multifiltración para las tres (3) etapas debajo mesón. Tipo Ref. 797465551.</t>
  </si>
  <si>
    <t xml:space="preserve">unidad  </t>
  </si>
  <si>
    <t xml:space="preserve">Chazo corrugado de varios tamaños </t>
  </si>
  <si>
    <t>Cinta doble Faz de 18 milímetros tipo industrial</t>
  </si>
  <si>
    <t>Pega tipo PL 287 de uso profesional por 375 ml</t>
  </si>
  <si>
    <t>Cinta Aislante Negra 19 Mm X 18 Mts Cumple Norma Técnica Retie Temperatura Maxima105°C- Hasta 600V</t>
  </si>
  <si>
    <t>Válvula de llenado 200A para sanitario (entrada)</t>
  </si>
  <si>
    <t>Válvula de descarga dual Modelo P-b6023 (salida)</t>
  </si>
  <si>
    <t>VALOR TOTAL</t>
  </si>
  <si>
    <t>Alambre rígido #12 color blanco</t>
  </si>
  <si>
    <t>metro</t>
  </si>
  <si>
    <t>Alambre rígido #12 color negro</t>
  </si>
  <si>
    <t>Alambre rígido #12 color verde</t>
  </si>
  <si>
    <t>Alambre duplex # 12 blanco</t>
  </si>
  <si>
    <t>Alambre duplex # 14 blanco</t>
  </si>
  <si>
    <t>Brocha 2"</t>
  </si>
  <si>
    <t>Brocha 3"</t>
  </si>
  <si>
    <t>Conector Autodesforre Amarillo Calibre # 12 para Empalme</t>
  </si>
  <si>
    <t xml:space="preserve">Jacks para RJ45 azules </t>
  </si>
  <si>
    <t>Jacks para RJ45 rojos</t>
  </si>
  <si>
    <t>Terminal RJ45</t>
  </si>
  <si>
    <t>Terminal RJ11</t>
  </si>
  <si>
    <t>Microswiches para microondas</t>
  </si>
  <si>
    <t>Swiches tres calores para greca (Interructor 3 calores sin perilla)</t>
  </si>
  <si>
    <t>Swiches sencillos (Interructor electrico sencillo conmutable 3 vias 127VAC - 10A, color blanco, con 2 tornillos y tapa. Dimensiones: 116.6*72.4*33.1±2mm, material del faceplate plástico de policarbonato PC, material de la base: plástico de policarbonato PP. Certificado RETIE.)</t>
  </si>
  <si>
    <t>Driver led Referencia: DR001 48W IES2308 entrada Voltaje: AC100-240V 50/60Hz Voltaje de Salida: DC72-96V TC: 75℃ Corriente: 600mA±5% TA:50℃ (MAX)</t>
  </si>
  <si>
    <t>Bisel madia luna en aluminio para canalización de cables, con una longitud de 3 metros por unidad.</t>
  </si>
  <si>
    <t xml:space="preserve"> Broca para metal 5/16" </t>
  </si>
  <si>
    <t xml:space="preserve"> Broca para metal 9/64" </t>
  </si>
  <si>
    <t xml:space="preserve"> Broca para metal 11/64" </t>
  </si>
  <si>
    <t>Fluxometro (sistemas de descarga manual para sanitario)</t>
  </si>
  <si>
    <t>Fluxometro (sistemas de descarga manual para orinal)</t>
  </si>
  <si>
    <t>Llave o grifo filtro de agua plateado de paso con manija cruceta</t>
  </si>
  <si>
    <t>Lámpara LED antipolvo Potencia: 36W Temperatura del color (°K) 6400°K (blanco frio) IP 20 de 120 cm</t>
  </si>
  <si>
    <t>Remaches  (varios tamaños)</t>
  </si>
  <si>
    <t>Terminal 1/2 para tubo EMT</t>
  </si>
  <si>
    <t>Tornillo para lámina (varios tamaños)</t>
  </si>
  <si>
    <t>Tubo Metalico EMT Conduit Galvanizado de 1/2 Pulgadas x 3 mts.</t>
  </si>
  <si>
    <t xml:space="preserve">Lubricante en aerosol </t>
  </si>
  <si>
    <t>Mini Valvula Mariposa Hi-he 1/4</t>
  </si>
  <si>
    <t>Cinta Foil Para Ductos De Aire Acondicionado 48mm X 50metros Alta adherencia</t>
  </si>
  <si>
    <t>Super pega industrial 120g Transparente</t>
  </si>
  <si>
    <t>Esmalte tipo Domestico Mate Supersintetico Negro 290W por cuarto</t>
  </si>
  <si>
    <t>Silicona termorresistente industrial color gris x 50 ml (sellador de siliconade alta temperatura para una variedad de condiciones extremas y ciclos térmicos sin encogerse, agrietarse o endurecerse. Ideal para aplicación en hornos y grecas.</t>
  </si>
  <si>
    <t xml:space="preserve">Correa industrial tipo A - Lisa Referencia A44 </t>
  </si>
  <si>
    <t>Papel de lija para agua # 120</t>
  </si>
  <si>
    <t>Cordon de tela  X 1 kg (Bola de tripa de pollo)</t>
  </si>
  <si>
    <t>Disolvente para pintura por 1 galón</t>
  </si>
  <si>
    <t>Pintura tipo koraza color ladrillo por 1 galón para exterior</t>
  </si>
  <si>
    <t>Silicona acética transparente baños y cocinas por 85 ml</t>
  </si>
  <si>
    <t>Tubo Conduit PVC Sch40 1/2 Pulgadas por 3 mt Gris</t>
  </si>
  <si>
    <t xml:space="preserve">Mototool con 30 Accesorios + Maleta y con eje flexible Referencia 3000-2/30 </t>
  </si>
  <si>
    <t>Unión para tubo EMT de 1/2 pulgada</t>
  </si>
  <si>
    <t>Hoja de segueta de 10" a 12"</t>
  </si>
  <si>
    <t xml:space="preserve">Llave de Angulo 1/2" x 1/2" Metalica Palanca En Abs </t>
  </si>
  <si>
    <t>Mezclador lavaplatos 8° en Abs manija tipo palanca</t>
  </si>
  <si>
    <t xml:space="preserve">Llave Hexagonal Con Mango En T 4mm </t>
  </si>
  <si>
    <t>Llave Hexagonal Con Mango En T  5mm</t>
  </si>
  <si>
    <t>Pulidora de 4-1/2″ 1050W+2 Discos + Estuche Modelo SGS1045K-B3</t>
  </si>
  <si>
    <t>ANEXO 2
(RUBRO 212020100400)</t>
  </si>
  <si>
    <t>Valor Total</t>
  </si>
  <si>
    <t>Destornillador Pro de Pala con punta acerada 3/16X4</t>
  </si>
  <si>
    <t>Destornillador Pro de Pala con punta acerada 1/4X4</t>
  </si>
  <si>
    <t>Destornillador Pro de Pala con punta acerada 1/4X6</t>
  </si>
  <si>
    <t>Destornillador Pro de estrella con punta acerada 3/16X4</t>
  </si>
  <si>
    <t>Destornillador Pro de estrella con punta acerada 1/4X4</t>
  </si>
  <si>
    <t>Destornillador Pro de estrella con punta acerada 1/4X6</t>
  </si>
  <si>
    <t>Taladro Percutor 1/2 800w 3000rpm Velocidad Variable Modelo STDH8013-B3</t>
  </si>
  <si>
    <t>Vinilo Tipo 1 5gl Blanco Real</t>
  </si>
  <si>
    <t>Canaleta con Adhesivo 10 mm x 10 mm Blanca por 2 metros</t>
  </si>
  <si>
    <t>COTIZACION 1 E-COMMERCE (COMERCIO ELECTRÓNICO) EN GOOGLE SHOPPING INSUMOS, HERRAMIENTAS Y EQUIPOS PARA MANTENIMIENTO (NO METÁLICOS)</t>
  </si>
  <si>
    <t>ESTUDIO DE MERCADO 1 E-COMMERCE (COMERCIO ELECTRÓNICO) EN GOOGLE SHOPPING INSUMOS, HERRAMIENTAS Y EQUIPOS PARA MANTENIMIENTO (METÁLICOS)</t>
  </si>
  <si>
    <t>VALOR UNIDAD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</si>
</sst>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_-* #,##0.0_-;\-* #,##0.0_-;_-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24"/>
      <color theme="1"/>
      <name val="Arial"/>
      <family val="2"/>
    </font>
    <font>
      <b/>
      <sz val="24"/>
      <color theme="1"/>
      <name val="Arial"/>
      <family val="2"/>
    </font>
    <font>
      <sz val="12"/>
      <name val="Arial"/>
      <family val="2"/>
    </font>
    <font>
      <b/>
      <sz val="16"/>
      <name val="Arial Narrow"/>
      <family val="2"/>
    </font>
    <font>
      <b/>
      <sz val="12"/>
      <color theme="1"/>
      <name val="Arial"/>
      <family val="2"/>
    </font>
    <font>
      <sz val="12"/>
      <color theme="1"/>
      <name val="Arial Narrow"/>
      <family val="2"/>
    </font>
    <font>
      <b/>
      <sz val="14"/>
      <color theme="1"/>
      <name val="Arial"/>
      <family val="2"/>
    </font>
    <font>
      <b/>
      <sz val="12"/>
      <name val="Arial"/>
      <family val="2"/>
    </font>
    <font>
      <sz val="14"/>
      <color rgb="FF1F1F1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0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2" borderId="8" xfId="0" applyFont="1" applyFill="1" applyBorder="1" applyAlignment="1">
      <alignment vertical="center" wrapText="1"/>
    </xf>
    <xf numFmtId="0" fontId="0" fillId="2" borderId="0" xfId="0" applyFill="1"/>
    <xf numFmtId="0" fontId="0" fillId="0" borderId="0" xfId="0" applyAlignment="1">
      <alignment horizontal="center"/>
    </xf>
    <xf numFmtId="0" fontId="2" fillId="0" borderId="8" xfId="0" applyFont="1" applyBorder="1"/>
    <xf numFmtId="165" fontId="0" fillId="0" borderId="0" xfId="0" applyNumberFormat="1"/>
    <xf numFmtId="165" fontId="7" fillId="2" borderId="10" xfId="0" applyNumberFormat="1" applyFont="1" applyFill="1" applyBorder="1"/>
    <xf numFmtId="165" fontId="2" fillId="0" borderId="8" xfId="1" applyNumberFormat="1" applyFont="1" applyBorder="1" applyAlignment="1"/>
    <xf numFmtId="165" fontId="2" fillId="0" borderId="8" xfId="1" applyNumberFormat="1" applyFont="1" applyBorder="1" applyAlignment="1">
      <alignment horizontal="center"/>
    </xf>
    <xf numFmtId="165" fontId="2" fillId="0" borderId="8" xfId="1" applyNumberFormat="1" applyFont="1" applyBorder="1" applyAlignment="1">
      <alignment horizontal="left" vertical="center"/>
    </xf>
    <xf numFmtId="165" fontId="2" fillId="0" borderId="8" xfId="1" applyNumberFormat="1" applyFont="1" applyBorder="1" applyAlignment="1">
      <alignment vertical="center"/>
    </xf>
    <xf numFmtId="0" fontId="2" fillId="0" borderId="0" xfId="0" applyFont="1"/>
    <xf numFmtId="164" fontId="2" fillId="0" borderId="0" xfId="0" applyNumberFormat="1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2" fillId="2" borderId="12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165" fontId="2" fillId="0" borderId="14" xfId="1" applyNumberFormat="1" applyFont="1" applyBorder="1" applyAlignment="1"/>
    <xf numFmtId="165" fontId="2" fillId="0" borderId="8" xfId="0" applyNumberFormat="1" applyFont="1" applyBorder="1"/>
    <xf numFmtId="165" fontId="2" fillId="0" borderId="8" xfId="0" applyNumberFormat="1" applyFont="1" applyBorder="1" applyAlignment="1">
      <alignment horizontal="right"/>
    </xf>
    <xf numFmtId="165" fontId="2" fillId="0" borderId="12" xfId="1" applyNumberFormat="1" applyFont="1" applyBorder="1" applyAlignment="1">
      <alignment horizontal="center" vertical="center"/>
    </xf>
    <xf numFmtId="165" fontId="2" fillId="0" borderId="13" xfId="0" applyNumberFormat="1" applyFont="1" applyBorder="1" applyAlignment="1">
      <alignment vertical="center"/>
    </xf>
    <xf numFmtId="165" fontId="2" fillId="0" borderId="8" xfId="1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vertical="center"/>
    </xf>
    <xf numFmtId="0" fontId="8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 wrapText="1"/>
    </xf>
    <xf numFmtId="0" fontId="2" fillId="0" borderId="12" xfId="0" applyFont="1" applyBorder="1" applyAlignment="1">
      <alignment horizontal="center" vertical="center"/>
    </xf>
    <xf numFmtId="165" fontId="2" fillId="0" borderId="14" xfId="1" applyNumberFormat="1" applyFont="1" applyBorder="1" applyAlignment="1">
      <alignment horizontal="center"/>
    </xf>
    <xf numFmtId="165" fontId="2" fillId="0" borderId="15" xfId="0" applyNumberFormat="1" applyFont="1" applyBorder="1" applyAlignment="1">
      <alignment vertical="center"/>
    </xf>
    <xf numFmtId="0" fontId="11" fillId="0" borderId="0" xfId="0" applyFont="1"/>
    <xf numFmtId="0" fontId="2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justify" vertical="center" wrapText="1"/>
    </xf>
    <xf numFmtId="0" fontId="8" fillId="2" borderId="18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166" fontId="2" fillId="0" borderId="0" xfId="0" applyNumberFormat="1" applyFont="1"/>
    <xf numFmtId="0" fontId="2" fillId="2" borderId="8" xfId="0" applyFont="1" applyFill="1" applyBorder="1" applyAlignment="1">
      <alignment horizontal="justify" vertical="justify" wrapText="1"/>
    </xf>
    <xf numFmtId="0" fontId="2" fillId="0" borderId="8" xfId="0" applyFont="1" applyBorder="1" applyAlignme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165" fontId="2" fillId="0" borderId="8" xfId="0" applyNumberFormat="1" applyFont="1" applyBorder="1" applyAlignment="1">
      <alignment vertical="center"/>
    </xf>
    <xf numFmtId="165" fontId="7" fillId="2" borderId="8" xfId="0" applyNumberFormat="1" applyFont="1" applyFill="1" applyBorder="1"/>
    <xf numFmtId="0" fontId="7" fillId="2" borderId="20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/>
    </xf>
    <xf numFmtId="165" fontId="2" fillId="3" borderId="8" xfId="1" applyNumberFormat="1" applyFont="1" applyFill="1" applyBorder="1" applyAlignment="1">
      <alignment vertical="center"/>
    </xf>
    <xf numFmtId="165" fontId="2" fillId="3" borderId="8" xfId="1" applyNumberFormat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vertical="center"/>
    </xf>
    <xf numFmtId="164" fontId="0" fillId="0" borderId="0" xfId="1" applyNumberFormat="1" applyFont="1"/>
    <xf numFmtId="164" fontId="7" fillId="2" borderId="10" xfId="1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right" vertical="center"/>
    </xf>
    <xf numFmtId="0" fontId="9" fillId="2" borderId="1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165" fontId="2" fillId="4" borderId="12" xfId="1" applyNumberFormat="1" applyFont="1" applyFill="1" applyBorder="1" applyAlignment="1">
      <alignment vertical="center"/>
    </xf>
    <xf numFmtId="0" fontId="0" fillId="4" borderId="0" xfId="0" applyFill="1"/>
    <xf numFmtId="164" fontId="0" fillId="4" borderId="0" xfId="0" applyNumberForma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42334</xdr:rowOff>
    </xdr:from>
    <xdr:to>
      <xdr:col>0</xdr:col>
      <xdr:colOff>1528454</xdr:colOff>
      <xdr:row>2</xdr:row>
      <xdr:rowOff>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51417"/>
          <a:ext cx="1528454" cy="889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3947</xdr:colOff>
      <xdr:row>1</xdr:row>
      <xdr:rowOff>901526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38175"/>
          <a:ext cx="1585097" cy="901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opLeftCell="A10" zoomScale="90" zoomScaleNormal="90" workbookViewId="0">
      <selection activeCell="G31" sqref="G31"/>
    </sheetView>
  </sheetViews>
  <sheetFormatPr baseColWidth="10" defaultColWidth="11.42578125" defaultRowHeight="15" x14ac:dyDescent="0.25"/>
  <cols>
    <col min="1" max="1" width="23" style="12" customWidth="1"/>
    <col min="2" max="2" width="90.85546875" customWidth="1"/>
    <col min="3" max="3" width="20.7109375" customWidth="1"/>
    <col min="4" max="4" width="13.28515625" style="13" bestFit="1" customWidth="1"/>
    <col min="5" max="5" width="17" customWidth="1"/>
    <col min="6" max="6" width="14.7109375" style="13" customWidth="1"/>
    <col min="7" max="7" width="20" customWidth="1"/>
    <col min="8" max="8" width="14.7109375" customWidth="1"/>
    <col min="9" max="9" width="16.7109375" style="63" customWidth="1"/>
    <col min="10" max="10" width="16.7109375" customWidth="1"/>
  </cols>
  <sheetData>
    <row r="1" spans="1:11" ht="58.5" customHeight="1" thickBot="1" x14ac:dyDescent="0.3">
      <c r="A1" s="65" t="s">
        <v>0</v>
      </c>
      <c r="B1" s="66"/>
      <c r="C1" s="66"/>
      <c r="D1" s="66"/>
      <c r="E1" s="66"/>
      <c r="F1" s="66"/>
      <c r="G1" s="66"/>
    </row>
    <row r="2" spans="1:11" ht="73.5" customHeight="1" thickBot="1" x14ac:dyDescent="0.3">
      <c r="A2" s="1"/>
      <c r="B2" s="67" t="s">
        <v>87</v>
      </c>
      <c r="C2" s="68"/>
      <c r="D2" s="68"/>
      <c r="E2" s="68"/>
      <c r="F2" s="68"/>
      <c r="G2" s="69"/>
    </row>
    <row r="3" spans="1:11" ht="48" thickBot="1" x14ac:dyDescent="0.3">
      <c r="A3" s="2" t="s">
        <v>1</v>
      </c>
      <c r="B3" s="3" t="s">
        <v>2</v>
      </c>
      <c r="C3" s="3" t="s">
        <v>3</v>
      </c>
      <c r="D3" s="3" t="s">
        <v>4</v>
      </c>
      <c r="E3" s="4" t="s">
        <v>5</v>
      </c>
      <c r="F3" s="5" t="s">
        <v>6</v>
      </c>
      <c r="G3" s="6" t="s">
        <v>7</v>
      </c>
      <c r="H3" s="57" t="s">
        <v>89</v>
      </c>
      <c r="J3" s="78">
        <v>63872</v>
      </c>
      <c r="K3" s="79">
        <f>+J3-I4</f>
        <v>-5.9999999997671694E-2</v>
      </c>
    </row>
    <row r="4" spans="1:11" ht="30" x14ac:dyDescent="0.25">
      <c r="A4" s="36">
        <v>1</v>
      </c>
      <c r="B4" s="37" t="s">
        <v>8</v>
      </c>
      <c r="C4" s="25" t="s">
        <v>9</v>
      </c>
      <c r="D4" s="38">
        <v>4</v>
      </c>
      <c r="E4" s="77">
        <f>13445-26.5</f>
        <v>13418.5</v>
      </c>
      <c r="F4" s="32">
        <f>E4*19%</f>
        <v>2549.5149999999999</v>
      </c>
      <c r="G4" s="33">
        <f>SUM(E4:F4)*D4</f>
        <v>63872.06</v>
      </c>
      <c r="H4" s="15">
        <f>+E4+F4</f>
        <v>15968.014999999999</v>
      </c>
      <c r="I4" s="63">
        <f>+H4*D4</f>
        <v>63872.06</v>
      </c>
      <c r="J4" s="78">
        <f>63872/4</f>
        <v>15968</v>
      </c>
      <c r="K4" s="78"/>
    </row>
    <row r="5" spans="1:11" ht="15.75" x14ac:dyDescent="0.25">
      <c r="A5" s="46">
        <v>2</v>
      </c>
      <c r="B5" s="43" t="s">
        <v>10</v>
      </c>
      <c r="C5" s="9" t="s">
        <v>9</v>
      </c>
      <c r="D5" s="44">
        <v>1</v>
      </c>
      <c r="E5" s="17">
        <v>158739.5</v>
      </c>
      <c r="F5" s="18">
        <f>E5*19%</f>
        <v>30160.505000000001</v>
      </c>
      <c r="G5" s="35">
        <f t="shared" ref="G4:G30" si="0">SUM(E5:F5)*D5</f>
        <v>188900.005</v>
      </c>
      <c r="H5" s="15">
        <f t="shared" ref="H5:H30" si="1">+E5+F5</f>
        <v>188900.005</v>
      </c>
      <c r="I5" s="63">
        <f t="shared" ref="I5:I30" si="2">+H5*D5</f>
        <v>188900.005</v>
      </c>
    </row>
    <row r="6" spans="1:11" ht="15.75" x14ac:dyDescent="0.25">
      <c r="A6" s="46">
        <v>3</v>
      </c>
      <c r="B6" s="43" t="s">
        <v>86</v>
      </c>
      <c r="C6" s="9" t="s">
        <v>9</v>
      </c>
      <c r="D6" s="44">
        <v>9</v>
      </c>
      <c r="E6" s="17">
        <v>5882</v>
      </c>
      <c r="F6" s="18">
        <f>E6*19%</f>
        <v>1117.58</v>
      </c>
      <c r="G6" s="35">
        <f t="shared" ref="G6" si="3">SUM(E6:F6)*D6</f>
        <v>62996.22</v>
      </c>
      <c r="H6" s="15">
        <f t="shared" si="1"/>
        <v>6999.58</v>
      </c>
      <c r="I6" s="63">
        <f t="shared" si="2"/>
        <v>62996.22</v>
      </c>
    </row>
    <row r="7" spans="1:11" ht="15.75" x14ac:dyDescent="0.25">
      <c r="A7" s="46">
        <v>4</v>
      </c>
      <c r="B7" s="7" t="s">
        <v>63</v>
      </c>
      <c r="C7" s="8" t="s">
        <v>9</v>
      </c>
      <c r="D7" s="9">
        <v>5</v>
      </c>
      <c r="E7" s="17">
        <v>3361</v>
      </c>
      <c r="F7" s="18">
        <f>E7*19%</f>
        <v>638.59</v>
      </c>
      <c r="G7" s="35">
        <f>SUM(E7:F7)*D7</f>
        <v>19997.95</v>
      </c>
      <c r="H7" s="15">
        <f t="shared" si="1"/>
        <v>3999.59</v>
      </c>
      <c r="I7" s="63">
        <f t="shared" si="2"/>
        <v>19997.95</v>
      </c>
    </row>
    <row r="8" spans="1:11" ht="15.75" x14ac:dyDescent="0.25">
      <c r="A8" s="46">
        <v>5</v>
      </c>
      <c r="B8" s="43" t="s">
        <v>61</v>
      </c>
      <c r="C8" s="9" t="s">
        <v>9</v>
      </c>
      <c r="D8" s="44">
        <v>8</v>
      </c>
      <c r="E8" s="17">
        <v>12185</v>
      </c>
      <c r="F8" s="18">
        <f t="shared" ref="F8" si="4">E8*19%</f>
        <v>2315.15</v>
      </c>
      <c r="G8" s="35">
        <f t="shared" ref="G8" si="5">SUM(E8:F8)*D8</f>
        <v>116001.2</v>
      </c>
      <c r="H8" s="15">
        <f t="shared" si="1"/>
        <v>14500.15</v>
      </c>
      <c r="I8" s="63">
        <f t="shared" si="2"/>
        <v>116001.2</v>
      </c>
    </row>
    <row r="9" spans="1:11" ht="15.75" x14ac:dyDescent="0.25">
      <c r="A9" s="46">
        <v>6</v>
      </c>
      <c r="B9" s="11" t="s">
        <v>11</v>
      </c>
      <c r="C9" s="9" t="s">
        <v>12</v>
      </c>
      <c r="D9" s="9">
        <v>4</v>
      </c>
      <c r="E9" s="17">
        <v>6471</v>
      </c>
      <c r="F9" s="18">
        <f t="shared" ref="F9:F20" si="6">E9*19%</f>
        <v>1229.49</v>
      </c>
      <c r="G9" s="35">
        <f>SUM(E9:F9)*D9</f>
        <v>30801.96</v>
      </c>
      <c r="H9" s="15">
        <f t="shared" si="1"/>
        <v>7700.49</v>
      </c>
      <c r="I9" s="63">
        <f t="shared" si="2"/>
        <v>30801.96</v>
      </c>
    </row>
    <row r="10" spans="1:11" ht="15.75" x14ac:dyDescent="0.25">
      <c r="A10" s="46">
        <v>7</v>
      </c>
      <c r="B10" s="11" t="s">
        <v>13</v>
      </c>
      <c r="C10" s="9" t="s">
        <v>9</v>
      </c>
      <c r="D10" s="9">
        <v>100</v>
      </c>
      <c r="E10" s="17">
        <v>941</v>
      </c>
      <c r="F10" s="18">
        <f t="shared" si="6"/>
        <v>178.79</v>
      </c>
      <c r="G10" s="35">
        <f t="shared" si="0"/>
        <v>111979</v>
      </c>
      <c r="H10" s="15">
        <f t="shared" si="1"/>
        <v>1119.79</v>
      </c>
      <c r="I10" s="63">
        <f t="shared" si="2"/>
        <v>111979</v>
      </c>
    </row>
    <row r="11" spans="1:11" ht="15.75" x14ac:dyDescent="0.25">
      <c r="A11" s="46">
        <v>8</v>
      </c>
      <c r="B11" s="7" t="s">
        <v>14</v>
      </c>
      <c r="C11" s="8" t="s">
        <v>9</v>
      </c>
      <c r="D11" s="9">
        <v>20</v>
      </c>
      <c r="E11" s="17">
        <v>3294</v>
      </c>
      <c r="F11" s="18">
        <f t="shared" si="6"/>
        <v>625.86</v>
      </c>
      <c r="G11" s="35">
        <f t="shared" si="0"/>
        <v>78397.2</v>
      </c>
      <c r="H11" s="15">
        <f t="shared" si="1"/>
        <v>3919.86</v>
      </c>
      <c r="I11" s="63">
        <f t="shared" si="2"/>
        <v>78397.2</v>
      </c>
    </row>
    <row r="12" spans="1:11" ht="29.25" customHeight="1" x14ac:dyDescent="0.25">
      <c r="A12" s="46">
        <v>9</v>
      </c>
      <c r="B12" s="58" t="s">
        <v>15</v>
      </c>
      <c r="C12" s="59" t="s">
        <v>9</v>
      </c>
      <c r="D12" s="59">
        <v>8</v>
      </c>
      <c r="E12" s="60">
        <v>58588</v>
      </c>
      <c r="F12" s="61">
        <f t="shared" si="6"/>
        <v>11131.72</v>
      </c>
      <c r="G12" s="62">
        <f>SUM(E12:F12)*D12</f>
        <v>557757.76</v>
      </c>
      <c r="H12" s="15">
        <f t="shared" si="1"/>
        <v>69719.72</v>
      </c>
      <c r="I12" s="63">
        <f t="shared" si="2"/>
        <v>557757.76</v>
      </c>
    </row>
    <row r="13" spans="1:11" ht="30.75" customHeight="1" x14ac:dyDescent="0.25">
      <c r="A13" s="46">
        <v>10</v>
      </c>
      <c r="B13" s="58" t="s">
        <v>16</v>
      </c>
      <c r="C13" s="59" t="s">
        <v>9</v>
      </c>
      <c r="D13" s="59">
        <v>8</v>
      </c>
      <c r="E13" s="60">
        <v>54706</v>
      </c>
      <c r="F13" s="61">
        <f t="shared" si="6"/>
        <v>10394.14</v>
      </c>
      <c r="G13" s="62">
        <f t="shared" si="0"/>
        <v>520801.12</v>
      </c>
      <c r="H13" s="15">
        <f t="shared" si="1"/>
        <v>65100.14</v>
      </c>
      <c r="I13" s="63">
        <f t="shared" si="2"/>
        <v>520801.12</v>
      </c>
    </row>
    <row r="14" spans="1:11" ht="30" x14ac:dyDescent="0.25">
      <c r="A14" s="46">
        <v>11</v>
      </c>
      <c r="B14" s="58" t="s">
        <v>17</v>
      </c>
      <c r="C14" s="59" t="s">
        <v>18</v>
      </c>
      <c r="D14" s="59">
        <v>8</v>
      </c>
      <c r="E14" s="60">
        <v>53882</v>
      </c>
      <c r="F14" s="61">
        <f t="shared" si="6"/>
        <v>10237.58</v>
      </c>
      <c r="G14" s="62">
        <f t="shared" si="0"/>
        <v>512956.64</v>
      </c>
      <c r="H14" s="15">
        <f t="shared" si="1"/>
        <v>64119.58</v>
      </c>
      <c r="I14" s="63">
        <f t="shared" si="2"/>
        <v>512956.64</v>
      </c>
    </row>
    <row r="15" spans="1:11" ht="15.75" x14ac:dyDescent="0.25">
      <c r="A15" s="46">
        <v>12</v>
      </c>
      <c r="B15" s="7" t="s">
        <v>19</v>
      </c>
      <c r="C15" s="8" t="s">
        <v>9</v>
      </c>
      <c r="D15" s="9">
        <v>300</v>
      </c>
      <c r="E15" s="17">
        <v>68</v>
      </c>
      <c r="F15" s="18">
        <f t="shared" si="6"/>
        <v>12.92</v>
      </c>
      <c r="G15" s="35">
        <f t="shared" si="0"/>
        <v>24276</v>
      </c>
      <c r="H15" s="15">
        <f t="shared" si="1"/>
        <v>80.92</v>
      </c>
      <c r="I15" s="63">
        <f t="shared" si="2"/>
        <v>24276</v>
      </c>
    </row>
    <row r="16" spans="1:11" ht="15.75" x14ac:dyDescent="0.25">
      <c r="A16" s="46">
        <v>13</v>
      </c>
      <c r="B16" s="7" t="s">
        <v>20</v>
      </c>
      <c r="C16" s="9" t="s">
        <v>9</v>
      </c>
      <c r="D16" s="9">
        <v>2</v>
      </c>
      <c r="E16" s="17">
        <v>27294</v>
      </c>
      <c r="F16" s="18">
        <f t="shared" si="6"/>
        <v>5185.8599999999997</v>
      </c>
      <c r="G16" s="35">
        <f t="shared" si="0"/>
        <v>64959.72</v>
      </c>
      <c r="H16" s="15">
        <f t="shared" si="1"/>
        <v>32479.86</v>
      </c>
      <c r="I16" s="63">
        <f t="shared" si="2"/>
        <v>64959.72</v>
      </c>
    </row>
    <row r="17" spans="1:9" ht="15.75" x14ac:dyDescent="0.25">
      <c r="A17" s="46">
        <v>14</v>
      </c>
      <c r="B17" s="7" t="s">
        <v>57</v>
      </c>
      <c r="C17" s="9" t="s">
        <v>9</v>
      </c>
      <c r="D17" s="9">
        <v>1</v>
      </c>
      <c r="E17" s="17">
        <v>42773</v>
      </c>
      <c r="F17" s="18">
        <f t="shared" si="6"/>
        <v>8126.87</v>
      </c>
      <c r="G17" s="35">
        <f t="shared" si="0"/>
        <v>50899.87</v>
      </c>
      <c r="H17" s="15">
        <f t="shared" si="1"/>
        <v>50899.87</v>
      </c>
      <c r="I17" s="63">
        <f t="shared" si="2"/>
        <v>50899.87</v>
      </c>
    </row>
    <row r="18" spans="1:9" ht="15.75" x14ac:dyDescent="0.25">
      <c r="A18" s="46">
        <v>15</v>
      </c>
      <c r="B18" s="7" t="s">
        <v>64</v>
      </c>
      <c r="C18" s="9" t="s">
        <v>9</v>
      </c>
      <c r="D18" s="9">
        <v>1</v>
      </c>
      <c r="E18" s="17">
        <v>26890.5</v>
      </c>
      <c r="F18" s="18">
        <f t="shared" si="6"/>
        <v>5109.1949999999997</v>
      </c>
      <c r="G18" s="35">
        <f t="shared" si="0"/>
        <v>31999.695</v>
      </c>
      <c r="H18" s="15">
        <f t="shared" si="1"/>
        <v>31999.695</v>
      </c>
      <c r="I18" s="63">
        <f t="shared" si="2"/>
        <v>31999.695</v>
      </c>
    </row>
    <row r="19" spans="1:9" ht="15.75" x14ac:dyDescent="0.25">
      <c r="A19" s="46">
        <v>16</v>
      </c>
      <c r="B19" s="7" t="s">
        <v>59</v>
      </c>
      <c r="C19" s="8" t="s">
        <v>9</v>
      </c>
      <c r="D19" s="9">
        <v>2</v>
      </c>
      <c r="E19" s="17">
        <v>29328</v>
      </c>
      <c r="F19" s="18">
        <f t="shared" ref="F19" si="7">E19*19%</f>
        <v>5572.32</v>
      </c>
      <c r="G19" s="35">
        <f t="shared" si="0"/>
        <v>69800.639999999999</v>
      </c>
      <c r="H19" s="15">
        <f t="shared" si="1"/>
        <v>34900.32</v>
      </c>
      <c r="I19" s="63">
        <f t="shared" si="2"/>
        <v>69800.639999999999</v>
      </c>
    </row>
    <row r="20" spans="1:9" ht="15.75" x14ac:dyDescent="0.25">
      <c r="A20" s="46">
        <v>17</v>
      </c>
      <c r="B20" s="7" t="s">
        <v>62</v>
      </c>
      <c r="C20" s="8" t="s">
        <v>9</v>
      </c>
      <c r="D20" s="9">
        <v>10</v>
      </c>
      <c r="E20" s="17">
        <v>2235</v>
      </c>
      <c r="F20" s="18">
        <f t="shared" si="6"/>
        <v>424.65</v>
      </c>
      <c r="G20" s="35">
        <f t="shared" si="0"/>
        <v>26596.5</v>
      </c>
      <c r="H20" s="15">
        <f t="shared" si="1"/>
        <v>2659.65</v>
      </c>
      <c r="I20" s="63">
        <f t="shared" si="2"/>
        <v>26596.5</v>
      </c>
    </row>
    <row r="21" spans="1:9" ht="15.75" x14ac:dyDescent="0.25">
      <c r="A21" s="46">
        <v>18</v>
      </c>
      <c r="B21" s="7" t="s">
        <v>58</v>
      </c>
      <c r="C21" s="8" t="s">
        <v>9</v>
      </c>
      <c r="D21" s="9">
        <v>2</v>
      </c>
      <c r="E21" s="17">
        <v>18403</v>
      </c>
      <c r="F21" s="18">
        <f t="shared" ref="F21:F30" si="8">E21*19%</f>
        <v>3496.57</v>
      </c>
      <c r="G21" s="35">
        <f t="shared" si="0"/>
        <v>43799.14</v>
      </c>
      <c r="H21" s="15">
        <f t="shared" si="1"/>
        <v>21899.57</v>
      </c>
      <c r="I21" s="63">
        <f t="shared" si="2"/>
        <v>43799.14</v>
      </c>
    </row>
    <row r="22" spans="1:9" ht="15.75" x14ac:dyDescent="0.25">
      <c r="A22" s="46">
        <v>19</v>
      </c>
      <c r="B22" s="7" t="s">
        <v>21</v>
      </c>
      <c r="C22" s="8" t="s">
        <v>9</v>
      </c>
      <c r="D22" s="9">
        <v>4</v>
      </c>
      <c r="E22" s="17">
        <v>14202</v>
      </c>
      <c r="F22" s="18">
        <f t="shared" si="8"/>
        <v>2698.38</v>
      </c>
      <c r="G22" s="35">
        <f t="shared" si="0"/>
        <v>67601.52</v>
      </c>
      <c r="H22" s="15">
        <f t="shared" si="1"/>
        <v>16900.38</v>
      </c>
      <c r="I22" s="63">
        <f t="shared" si="2"/>
        <v>67601.52</v>
      </c>
    </row>
    <row r="23" spans="1:9" ht="15.75" x14ac:dyDescent="0.25">
      <c r="A23" s="46">
        <v>20</v>
      </c>
      <c r="B23" s="7" t="s">
        <v>65</v>
      </c>
      <c r="C23" s="8" t="s">
        <v>9</v>
      </c>
      <c r="D23" s="9">
        <v>1</v>
      </c>
      <c r="E23" s="17">
        <v>117563</v>
      </c>
      <c r="F23" s="18">
        <f t="shared" ref="F23" si="9">E23*19%</f>
        <v>22336.97</v>
      </c>
      <c r="G23" s="35">
        <f>SUM(E23:F23)*D23</f>
        <v>139899.97</v>
      </c>
      <c r="H23" s="15">
        <f t="shared" si="1"/>
        <v>139899.97</v>
      </c>
      <c r="I23" s="63">
        <f t="shared" si="2"/>
        <v>139899.97</v>
      </c>
    </row>
    <row r="24" spans="1:9" ht="30" x14ac:dyDescent="0.25">
      <c r="A24" s="46">
        <v>21</v>
      </c>
      <c r="B24" s="11" t="s">
        <v>22</v>
      </c>
      <c r="C24" s="9" t="s">
        <v>9</v>
      </c>
      <c r="D24" s="9">
        <v>5</v>
      </c>
      <c r="E24" s="20">
        <v>5210</v>
      </c>
      <c r="F24" s="34">
        <f t="shared" si="8"/>
        <v>989.9</v>
      </c>
      <c r="G24" s="35">
        <f t="shared" si="0"/>
        <v>30999.5</v>
      </c>
      <c r="H24" s="15">
        <f t="shared" si="1"/>
        <v>6199.9</v>
      </c>
      <c r="I24" s="63">
        <f t="shared" si="2"/>
        <v>30999.5</v>
      </c>
    </row>
    <row r="25" spans="1:9" ht="45" x14ac:dyDescent="0.25">
      <c r="A25" s="46">
        <v>22</v>
      </c>
      <c r="B25" s="45" t="s">
        <v>60</v>
      </c>
      <c r="C25" s="9" t="s">
        <v>9</v>
      </c>
      <c r="D25" s="9">
        <v>2</v>
      </c>
      <c r="E25" s="20">
        <v>17143</v>
      </c>
      <c r="F25" s="34">
        <f t="shared" si="8"/>
        <v>3257.17</v>
      </c>
      <c r="G25" s="35">
        <f>SUM(E25:F25)*D25</f>
        <v>40800.339999999997</v>
      </c>
      <c r="H25" s="15">
        <f t="shared" si="1"/>
        <v>20400.169999999998</v>
      </c>
      <c r="I25" s="63">
        <f t="shared" si="2"/>
        <v>40800.339999999997</v>
      </c>
    </row>
    <row r="26" spans="1:9" ht="15.75" x14ac:dyDescent="0.25">
      <c r="A26" s="46">
        <v>23</v>
      </c>
      <c r="B26" s="45" t="s">
        <v>66</v>
      </c>
      <c r="C26" s="9" t="s">
        <v>9</v>
      </c>
      <c r="D26" s="9">
        <v>4</v>
      </c>
      <c r="E26" s="17">
        <v>21176.5</v>
      </c>
      <c r="F26" s="18">
        <f t="shared" si="8"/>
        <v>4023.5349999999999</v>
      </c>
      <c r="G26" s="35">
        <f t="shared" si="0"/>
        <v>100800.14</v>
      </c>
      <c r="H26" s="15">
        <f t="shared" si="1"/>
        <v>25200.035</v>
      </c>
      <c r="I26" s="63">
        <f t="shared" si="2"/>
        <v>100800.14</v>
      </c>
    </row>
    <row r="27" spans="1:9" ht="15.75" x14ac:dyDescent="0.25">
      <c r="A27" s="46">
        <v>24</v>
      </c>
      <c r="B27" s="7" t="s">
        <v>67</v>
      </c>
      <c r="C27" s="8" t="s">
        <v>9</v>
      </c>
      <c r="D27" s="9">
        <v>20</v>
      </c>
      <c r="E27" s="17">
        <v>6723</v>
      </c>
      <c r="F27" s="18">
        <f t="shared" ref="F27" si="10">E27*19%</f>
        <v>1277.3700000000001</v>
      </c>
      <c r="G27" s="35">
        <f>SUM(E27:F27)*D27</f>
        <v>160007.4</v>
      </c>
      <c r="H27" s="15">
        <f t="shared" si="1"/>
        <v>8000.37</v>
      </c>
      <c r="I27" s="63">
        <f t="shared" si="2"/>
        <v>160007.4</v>
      </c>
    </row>
    <row r="28" spans="1:9" ht="15.75" x14ac:dyDescent="0.25">
      <c r="A28" s="46">
        <v>25</v>
      </c>
      <c r="B28" s="7" t="s">
        <v>23</v>
      </c>
      <c r="C28" s="8" t="s">
        <v>9</v>
      </c>
      <c r="D28" s="9">
        <v>4</v>
      </c>
      <c r="E28" s="17">
        <v>47059</v>
      </c>
      <c r="F28" s="18">
        <f t="shared" si="8"/>
        <v>8941.2100000000009</v>
      </c>
      <c r="G28" s="35">
        <f t="shared" si="0"/>
        <v>224000.84</v>
      </c>
      <c r="H28" s="15">
        <f t="shared" si="1"/>
        <v>56000.21</v>
      </c>
      <c r="I28" s="63">
        <f t="shared" si="2"/>
        <v>224000.84</v>
      </c>
    </row>
    <row r="29" spans="1:9" ht="15.75" x14ac:dyDescent="0.25">
      <c r="A29" s="46">
        <v>26</v>
      </c>
      <c r="B29" s="7" t="s">
        <v>24</v>
      </c>
      <c r="C29" s="8" t="s">
        <v>9</v>
      </c>
      <c r="D29" s="9">
        <v>4</v>
      </c>
      <c r="E29" s="17">
        <v>35294</v>
      </c>
      <c r="F29" s="18">
        <f t="shared" si="8"/>
        <v>6705.86</v>
      </c>
      <c r="G29" s="35">
        <f t="shared" si="0"/>
        <v>167999.44</v>
      </c>
      <c r="H29" s="15">
        <f t="shared" si="1"/>
        <v>41999.86</v>
      </c>
      <c r="I29" s="63">
        <f t="shared" si="2"/>
        <v>167999.44</v>
      </c>
    </row>
    <row r="30" spans="1:9" ht="16.5" thickBot="1" x14ac:dyDescent="0.3">
      <c r="A30" s="47">
        <v>27</v>
      </c>
      <c r="B30" s="26" t="s">
        <v>85</v>
      </c>
      <c r="C30" s="27" t="s">
        <v>9</v>
      </c>
      <c r="D30" s="28">
        <v>1</v>
      </c>
      <c r="E30" s="29">
        <v>195042</v>
      </c>
      <c r="F30" s="39">
        <f t="shared" si="8"/>
        <v>37057.980000000003</v>
      </c>
      <c r="G30" s="40">
        <f t="shared" si="0"/>
        <v>232099.98</v>
      </c>
      <c r="H30" s="15">
        <f t="shared" si="1"/>
        <v>232099.98</v>
      </c>
      <c r="I30" s="63">
        <f t="shared" si="2"/>
        <v>232099.98</v>
      </c>
    </row>
    <row r="31" spans="1:9" ht="18.75" thickBot="1" x14ac:dyDescent="0.3">
      <c r="A31" s="70" t="s">
        <v>25</v>
      </c>
      <c r="B31" s="71"/>
      <c r="C31" s="71"/>
      <c r="D31" s="71"/>
      <c r="E31" s="71"/>
      <c r="F31" s="72"/>
      <c r="G31" s="16">
        <f>SUM(G4:G30)</f>
        <v>3741001.8100000005</v>
      </c>
      <c r="I31" s="64">
        <f>SUM(I4:I30)</f>
        <v>3741001.8100000005</v>
      </c>
    </row>
  </sheetData>
  <mergeCells count="3">
    <mergeCell ref="A1:G1"/>
    <mergeCell ref="B2:G2"/>
    <mergeCell ref="A31:F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"/>
  <sheetViews>
    <sheetView showGridLines="0" tabSelected="1" topLeftCell="A31" workbookViewId="0">
      <selection activeCell="E53" sqref="E53:E57"/>
    </sheetView>
  </sheetViews>
  <sheetFormatPr baseColWidth="10" defaultColWidth="11.42578125" defaultRowHeight="15" x14ac:dyDescent="0.2"/>
  <cols>
    <col min="1" max="1" width="23.7109375" style="23" customWidth="1"/>
    <col min="2" max="2" width="79.85546875" style="21" customWidth="1"/>
    <col min="3" max="3" width="20.7109375" style="21" customWidth="1"/>
    <col min="4" max="4" width="13.42578125" style="24" bestFit="1" customWidth="1"/>
    <col min="5" max="5" width="22.85546875" style="21" bestFit="1" customWidth="1"/>
    <col min="6" max="6" width="14.7109375" style="24" customWidth="1"/>
    <col min="7" max="7" width="21" style="21" customWidth="1"/>
    <col min="8" max="8" width="11.42578125" style="21"/>
    <col min="9" max="9" width="16.42578125" style="21" customWidth="1"/>
    <col min="10" max="10" width="11.42578125" style="21"/>
    <col min="11" max="11" width="14.140625" style="21" bestFit="1" customWidth="1"/>
    <col min="12" max="16384" width="11.42578125" style="21"/>
  </cols>
  <sheetData>
    <row r="1" spans="1:9" ht="50.25" customHeight="1" x14ac:dyDescent="0.2">
      <c r="A1" s="74" t="s">
        <v>76</v>
      </c>
      <c r="B1" s="75"/>
      <c r="C1" s="75"/>
      <c r="D1" s="75"/>
      <c r="E1" s="75"/>
      <c r="F1" s="75"/>
      <c r="G1" s="75"/>
    </row>
    <row r="2" spans="1:9" ht="72" customHeight="1" x14ac:dyDescent="0.2">
      <c r="A2" s="51"/>
      <c r="B2" s="76" t="s">
        <v>88</v>
      </c>
      <c r="C2" s="76"/>
      <c r="D2" s="76"/>
      <c r="E2" s="76"/>
      <c r="F2" s="76"/>
      <c r="G2" s="76"/>
    </row>
    <row r="3" spans="1:9" ht="47.25" x14ac:dyDescent="0.2">
      <c r="A3" s="52" t="s">
        <v>1</v>
      </c>
      <c r="B3" s="52" t="s">
        <v>2</v>
      </c>
      <c r="C3" s="52" t="s">
        <v>3</v>
      </c>
      <c r="D3" s="52" t="s">
        <v>4</v>
      </c>
      <c r="E3" s="53" t="s">
        <v>5</v>
      </c>
      <c r="F3" s="53" t="s">
        <v>6</v>
      </c>
      <c r="G3" s="53" t="s">
        <v>7</v>
      </c>
      <c r="H3" s="56" t="s">
        <v>89</v>
      </c>
    </row>
    <row r="4" spans="1:9" ht="15.75" x14ac:dyDescent="0.25">
      <c r="A4" s="9">
        <v>1</v>
      </c>
      <c r="B4" s="7" t="s">
        <v>26</v>
      </c>
      <c r="C4" s="8" t="s">
        <v>27</v>
      </c>
      <c r="D4" s="9">
        <v>100</v>
      </c>
      <c r="E4" s="17">
        <v>1960.5</v>
      </c>
      <c r="F4" s="34">
        <f>E4*19%</f>
        <v>372.495</v>
      </c>
      <c r="G4" s="54">
        <f>SUM(E4,F4)*D4</f>
        <v>233299.5</v>
      </c>
      <c r="H4" s="15">
        <f>+E4+F4</f>
        <v>2332.9949999999999</v>
      </c>
      <c r="I4" s="21">
        <f>+H4*D4</f>
        <v>233299.5</v>
      </c>
    </row>
    <row r="5" spans="1:9" ht="15.75" x14ac:dyDescent="0.25">
      <c r="A5" s="9">
        <v>2</v>
      </c>
      <c r="B5" s="7" t="s">
        <v>28</v>
      </c>
      <c r="C5" s="8" t="s">
        <v>27</v>
      </c>
      <c r="D5" s="9">
        <v>100</v>
      </c>
      <c r="E5" s="17">
        <v>1953</v>
      </c>
      <c r="F5" s="34">
        <f t="shared" ref="F5:F48" si="0">E5*19%</f>
        <v>371.07</v>
      </c>
      <c r="G5" s="54">
        <f t="shared" ref="G5:G48" si="1">SUM(E5,F5)*D5</f>
        <v>232407.00000000003</v>
      </c>
      <c r="H5" s="15">
        <f t="shared" ref="H5:H48" si="2">+E5+F5</f>
        <v>2324.0700000000002</v>
      </c>
      <c r="I5" s="21">
        <f t="shared" ref="I5:I48" si="3">+H5*D5</f>
        <v>232407.00000000003</v>
      </c>
    </row>
    <row r="6" spans="1:9" ht="15.75" x14ac:dyDescent="0.25">
      <c r="A6" s="9">
        <v>3</v>
      </c>
      <c r="B6" s="7" t="s">
        <v>29</v>
      </c>
      <c r="C6" s="8" t="s">
        <v>27</v>
      </c>
      <c r="D6" s="9">
        <v>100</v>
      </c>
      <c r="E6" s="17">
        <v>1953</v>
      </c>
      <c r="F6" s="34">
        <f t="shared" si="0"/>
        <v>371.07</v>
      </c>
      <c r="G6" s="54">
        <f t="shared" si="1"/>
        <v>232407.00000000003</v>
      </c>
      <c r="H6" s="15">
        <f t="shared" si="2"/>
        <v>2324.0700000000002</v>
      </c>
      <c r="I6" s="21">
        <f t="shared" si="3"/>
        <v>232407.00000000003</v>
      </c>
    </row>
    <row r="7" spans="1:9" ht="15.75" x14ac:dyDescent="0.25">
      <c r="A7" s="9">
        <v>4</v>
      </c>
      <c r="B7" s="7" t="s">
        <v>30</v>
      </c>
      <c r="C7" s="8" t="s">
        <v>27</v>
      </c>
      <c r="D7" s="9">
        <v>150</v>
      </c>
      <c r="E7" s="17">
        <v>5398</v>
      </c>
      <c r="F7" s="34">
        <f t="shared" ref="F7" si="4">E7*19%</f>
        <v>1025.6200000000001</v>
      </c>
      <c r="G7" s="54">
        <f t="shared" si="1"/>
        <v>963543</v>
      </c>
      <c r="H7" s="15">
        <f t="shared" si="2"/>
        <v>6423.62</v>
      </c>
      <c r="I7" s="21">
        <f t="shared" si="3"/>
        <v>963543</v>
      </c>
    </row>
    <row r="8" spans="1:9" ht="15.75" x14ac:dyDescent="0.25">
      <c r="A8" s="9">
        <v>5</v>
      </c>
      <c r="B8" s="7" t="s">
        <v>31</v>
      </c>
      <c r="C8" s="8" t="s">
        <v>27</v>
      </c>
      <c r="D8" s="9">
        <v>250</v>
      </c>
      <c r="E8" s="17">
        <v>3444</v>
      </c>
      <c r="F8" s="34">
        <f t="shared" ref="F8:F10" si="5">E8*19%</f>
        <v>654.36</v>
      </c>
      <c r="G8" s="54">
        <f t="shared" si="1"/>
        <v>1024589.9999999999</v>
      </c>
      <c r="H8" s="15">
        <f t="shared" si="2"/>
        <v>4098.3599999999997</v>
      </c>
      <c r="I8" s="21">
        <f t="shared" si="3"/>
        <v>1024589.9999999999</v>
      </c>
    </row>
    <row r="9" spans="1:9" ht="15.75" x14ac:dyDescent="0.25">
      <c r="A9" s="9">
        <v>6</v>
      </c>
      <c r="B9" s="7" t="s">
        <v>32</v>
      </c>
      <c r="C9" s="9" t="s">
        <v>9</v>
      </c>
      <c r="D9" s="9">
        <v>3</v>
      </c>
      <c r="E9" s="17">
        <v>8151</v>
      </c>
      <c r="F9" s="34">
        <f t="shared" si="5"/>
        <v>1548.69</v>
      </c>
      <c r="G9" s="54">
        <f t="shared" si="1"/>
        <v>29099.07</v>
      </c>
      <c r="H9" s="15">
        <f t="shared" si="2"/>
        <v>9699.69</v>
      </c>
      <c r="I9" s="21">
        <f t="shared" si="3"/>
        <v>29099.07</v>
      </c>
    </row>
    <row r="10" spans="1:9" ht="15.75" x14ac:dyDescent="0.25">
      <c r="A10" s="9">
        <v>7</v>
      </c>
      <c r="B10" s="7" t="s">
        <v>33</v>
      </c>
      <c r="C10" s="9" t="s">
        <v>9</v>
      </c>
      <c r="D10" s="9">
        <v>3</v>
      </c>
      <c r="E10" s="17">
        <v>12521</v>
      </c>
      <c r="F10" s="34">
        <f t="shared" si="5"/>
        <v>2378.9900000000002</v>
      </c>
      <c r="G10" s="54">
        <f t="shared" si="1"/>
        <v>44699.97</v>
      </c>
      <c r="H10" s="15">
        <f t="shared" si="2"/>
        <v>14899.99</v>
      </c>
      <c r="I10" s="21">
        <f t="shared" si="3"/>
        <v>44699.97</v>
      </c>
    </row>
    <row r="11" spans="1:9" ht="30" x14ac:dyDescent="0.25">
      <c r="A11" s="9">
        <v>8</v>
      </c>
      <c r="B11" s="11" t="s">
        <v>43</v>
      </c>
      <c r="C11" s="9" t="s">
        <v>9</v>
      </c>
      <c r="D11" s="9">
        <v>10</v>
      </c>
      <c r="E11" s="20">
        <v>31933</v>
      </c>
      <c r="F11" s="34">
        <f>E11*19%</f>
        <v>6067.27</v>
      </c>
      <c r="G11" s="54">
        <f>SUM(E11,F11)*D11</f>
        <v>380002.70000000007</v>
      </c>
      <c r="H11" s="15">
        <f t="shared" si="2"/>
        <v>38000.270000000004</v>
      </c>
      <c r="I11" s="21">
        <f t="shared" si="3"/>
        <v>380002.70000000007</v>
      </c>
    </row>
    <row r="12" spans="1:9" ht="15.75" x14ac:dyDescent="0.25">
      <c r="A12" s="9">
        <v>9</v>
      </c>
      <c r="B12" s="11" t="s">
        <v>44</v>
      </c>
      <c r="C12" s="9" t="s">
        <v>9</v>
      </c>
      <c r="D12" s="9">
        <v>5</v>
      </c>
      <c r="E12" s="17">
        <v>5546</v>
      </c>
      <c r="F12" s="34">
        <f>E12*19%</f>
        <v>1053.74</v>
      </c>
      <c r="G12" s="54">
        <f>SUM(E12,F12)*D12</f>
        <v>32998.699999999997</v>
      </c>
      <c r="H12" s="15">
        <f t="shared" si="2"/>
        <v>6599.74</v>
      </c>
      <c r="I12" s="21">
        <f t="shared" si="3"/>
        <v>32998.699999999997</v>
      </c>
    </row>
    <row r="13" spans="1:9" ht="15.75" x14ac:dyDescent="0.25">
      <c r="A13" s="9">
        <v>10</v>
      </c>
      <c r="B13" s="11" t="s">
        <v>45</v>
      </c>
      <c r="C13" s="9" t="s">
        <v>9</v>
      </c>
      <c r="D13" s="9">
        <v>5</v>
      </c>
      <c r="E13" s="17">
        <v>2269</v>
      </c>
      <c r="F13" s="34">
        <f>E13*19%</f>
        <v>431.11</v>
      </c>
      <c r="G13" s="54">
        <f>SUM(E13,F13)*D13</f>
        <v>13500.550000000001</v>
      </c>
      <c r="H13" s="15">
        <f t="shared" si="2"/>
        <v>2700.11</v>
      </c>
      <c r="I13" s="21">
        <f t="shared" si="3"/>
        <v>13500.550000000001</v>
      </c>
    </row>
    <row r="14" spans="1:9" ht="15.75" x14ac:dyDescent="0.25">
      <c r="A14" s="9">
        <v>11</v>
      </c>
      <c r="B14" s="11" t="s">
        <v>46</v>
      </c>
      <c r="C14" s="9" t="s">
        <v>9</v>
      </c>
      <c r="D14" s="9">
        <v>5</v>
      </c>
      <c r="E14" s="17">
        <v>3277</v>
      </c>
      <c r="F14" s="34">
        <f>E14*19%</f>
        <v>622.63</v>
      </c>
      <c r="G14" s="54">
        <f>SUM(E14,F14)*D14</f>
        <v>19498.150000000001</v>
      </c>
      <c r="H14" s="15">
        <f t="shared" si="2"/>
        <v>3899.63</v>
      </c>
      <c r="I14" s="21">
        <f t="shared" si="3"/>
        <v>19498.150000000001</v>
      </c>
    </row>
    <row r="15" spans="1:9" ht="15.75" x14ac:dyDescent="0.25">
      <c r="A15" s="9">
        <v>12</v>
      </c>
      <c r="B15" s="7" t="s">
        <v>34</v>
      </c>
      <c r="C15" s="9" t="s">
        <v>9</v>
      </c>
      <c r="D15" s="9">
        <v>101</v>
      </c>
      <c r="E15" s="17">
        <v>1612.6010000000001</v>
      </c>
      <c r="F15" s="34">
        <f t="shared" si="0"/>
        <v>306.39419000000004</v>
      </c>
      <c r="G15" s="54">
        <f>SUM(E15,F15)*D15</f>
        <v>193818.51419000002</v>
      </c>
      <c r="H15" s="15">
        <f t="shared" si="2"/>
        <v>1918.9951900000001</v>
      </c>
      <c r="I15" s="21">
        <f t="shared" si="3"/>
        <v>193818.51419000002</v>
      </c>
    </row>
    <row r="16" spans="1:9" ht="15.75" x14ac:dyDescent="0.25">
      <c r="A16" s="9">
        <v>13</v>
      </c>
      <c r="B16" s="7" t="s">
        <v>83</v>
      </c>
      <c r="C16" s="9" t="s">
        <v>9</v>
      </c>
      <c r="D16" s="9">
        <v>2</v>
      </c>
      <c r="E16" s="30">
        <v>15294.2</v>
      </c>
      <c r="F16" s="31">
        <f>E16*19%</f>
        <v>2905.8980000000001</v>
      </c>
      <c r="G16" s="30">
        <f t="shared" si="1"/>
        <v>36400.196000000004</v>
      </c>
      <c r="H16" s="15">
        <f t="shared" si="2"/>
        <v>18200.098000000002</v>
      </c>
      <c r="I16" s="21">
        <f t="shared" si="3"/>
        <v>36400.196000000004</v>
      </c>
    </row>
    <row r="17" spans="1:9" ht="15.75" x14ac:dyDescent="0.25">
      <c r="A17" s="9">
        <v>14</v>
      </c>
      <c r="B17" s="7" t="s">
        <v>82</v>
      </c>
      <c r="C17" s="9" t="s">
        <v>9</v>
      </c>
      <c r="D17" s="9">
        <v>2</v>
      </c>
      <c r="E17" s="30">
        <v>10924</v>
      </c>
      <c r="F17" s="31">
        <f t="shared" ref="F17:F18" si="6">E17*19%</f>
        <v>2075.56</v>
      </c>
      <c r="G17" s="30">
        <f t="shared" ref="G17:G18" si="7">SUM(E17,F17)*D17</f>
        <v>25999.119999999999</v>
      </c>
      <c r="H17" s="15">
        <f t="shared" si="2"/>
        <v>12999.56</v>
      </c>
      <c r="I17" s="21">
        <f t="shared" si="3"/>
        <v>25999.119999999999</v>
      </c>
    </row>
    <row r="18" spans="1:9" ht="15.75" x14ac:dyDescent="0.25">
      <c r="A18" s="9">
        <v>15</v>
      </c>
      <c r="B18" s="7" t="s">
        <v>81</v>
      </c>
      <c r="C18" s="9" t="s">
        <v>9</v>
      </c>
      <c r="D18" s="9">
        <v>2</v>
      </c>
      <c r="E18" s="30">
        <v>8445</v>
      </c>
      <c r="F18" s="31">
        <f t="shared" si="6"/>
        <v>1604.55</v>
      </c>
      <c r="G18" s="30">
        <f t="shared" si="7"/>
        <v>20099.099999999999</v>
      </c>
      <c r="H18" s="15">
        <f t="shared" si="2"/>
        <v>10049.549999999999</v>
      </c>
      <c r="I18" s="21">
        <f t="shared" si="3"/>
        <v>20099.099999999999</v>
      </c>
    </row>
    <row r="19" spans="1:9" ht="15.75" x14ac:dyDescent="0.25">
      <c r="A19" s="9">
        <v>16</v>
      </c>
      <c r="B19" s="7" t="s">
        <v>80</v>
      </c>
      <c r="C19" s="9" t="s">
        <v>9</v>
      </c>
      <c r="D19" s="9">
        <v>2</v>
      </c>
      <c r="E19" s="17">
        <v>16386.5</v>
      </c>
      <c r="F19" s="34">
        <f t="shared" ref="F19" si="8">E19*19%</f>
        <v>3113.4349999999999</v>
      </c>
      <c r="G19" s="54">
        <f>SUM(E19,F19)*D16</f>
        <v>38999.870000000003</v>
      </c>
      <c r="H19" s="15">
        <f t="shared" si="2"/>
        <v>19499.935000000001</v>
      </c>
      <c r="I19" s="21">
        <f t="shared" si="3"/>
        <v>38999.870000000003</v>
      </c>
    </row>
    <row r="20" spans="1:9" ht="15.75" x14ac:dyDescent="0.25">
      <c r="A20" s="9">
        <v>17</v>
      </c>
      <c r="B20" s="7" t="s">
        <v>79</v>
      </c>
      <c r="C20" s="9" t="s">
        <v>9</v>
      </c>
      <c r="D20" s="9">
        <v>2</v>
      </c>
      <c r="E20" s="17">
        <v>11681</v>
      </c>
      <c r="F20" s="34">
        <f>E20*19%</f>
        <v>2219.39</v>
      </c>
      <c r="G20" s="54">
        <f>SUM(E20,F20)*D19</f>
        <v>27800.78</v>
      </c>
      <c r="H20" s="15">
        <f t="shared" si="2"/>
        <v>13900.39</v>
      </c>
      <c r="I20" s="21">
        <f t="shared" si="3"/>
        <v>27800.78</v>
      </c>
    </row>
    <row r="21" spans="1:9" ht="15.75" x14ac:dyDescent="0.25">
      <c r="A21" s="9">
        <v>18</v>
      </c>
      <c r="B21" s="7" t="s">
        <v>78</v>
      </c>
      <c r="C21" s="9" t="s">
        <v>9</v>
      </c>
      <c r="D21" s="9">
        <v>2</v>
      </c>
      <c r="E21" s="17">
        <v>8445</v>
      </c>
      <c r="F21" s="34">
        <f t="shared" ref="F21" si="9">E21*19%</f>
        <v>1604.55</v>
      </c>
      <c r="G21" s="54">
        <f t="shared" ref="G21" si="10">SUM(E21,F21)*D21</f>
        <v>20099.099999999999</v>
      </c>
      <c r="H21" s="15">
        <f t="shared" si="2"/>
        <v>10049.549999999999</v>
      </c>
      <c r="I21" s="21">
        <f t="shared" si="3"/>
        <v>20099.099999999999</v>
      </c>
    </row>
    <row r="22" spans="1:9" ht="45" x14ac:dyDescent="0.25">
      <c r="A22" s="9">
        <v>19</v>
      </c>
      <c r="B22" s="49" t="s">
        <v>42</v>
      </c>
      <c r="C22" s="9" t="s">
        <v>9</v>
      </c>
      <c r="D22" s="9">
        <v>80</v>
      </c>
      <c r="E22" s="19">
        <v>21008</v>
      </c>
      <c r="F22" s="34">
        <f>E22*19%</f>
        <v>3991.52</v>
      </c>
      <c r="G22" s="54">
        <f>SUM(E22,F22)*D22</f>
        <v>1999961.6</v>
      </c>
      <c r="H22" s="15">
        <f t="shared" si="2"/>
        <v>24999.52</v>
      </c>
      <c r="I22" s="21">
        <f t="shared" si="3"/>
        <v>1999961.6</v>
      </c>
    </row>
    <row r="23" spans="1:9" ht="15.75" x14ac:dyDescent="0.25">
      <c r="A23" s="9">
        <v>20</v>
      </c>
      <c r="B23" s="7" t="s">
        <v>47</v>
      </c>
      <c r="C23" s="8" t="s">
        <v>9</v>
      </c>
      <c r="D23" s="9">
        <v>1</v>
      </c>
      <c r="E23" s="17">
        <v>219160</v>
      </c>
      <c r="F23" s="34">
        <f t="shared" ref="F23:F24" si="11">E23*19%</f>
        <v>41640.400000000001</v>
      </c>
      <c r="G23" s="54">
        <f>SUM(E23,F23)*D23</f>
        <v>260800.4</v>
      </c>
      <c r="H23" s="15">
        <f t="shared" si="2"/>
        <v>260800.4</v>
      </c>
      <c r="I23" s="21">
        <f t="shared" si="3"/>
        <v>260800.4</v>
      </c>
    </row>
    <row r="24" spans="1:9" ht="15.75" x14ac:dyDescent="0.25">
      <c r="A24" s="9">
        <v>21</v>
      </c>
      <c r="B24" s="7" t="s">
        <v>48</v>
      </c>
      <c r="C24" s="8" t="s">
        <v>9</v>
      </c>
      <c r="D24" s="9">
        <v>1</v>
      </c>
      <c r="E24" s="17">
        <v>201513</v>
      </c>
      <c r="F24" s="34">
        <f t="shared" si="11"/>
        <v>38287.47</v>
      </c>
      <c r="G24" s="54">
        <f>SUM(E24,F24)*D24</f>
        <v>239800.47</v>
      </c>
      <c r="H24" s="15">
        <f t="shared" si="2"/>
        <v>239800.47</v>
      </c>
      <c r="I24" s="21">
        <f t="shared" si="3"/>
        <v>239800.47</v>
      </c>
    </row>
    <row r="25" spans="1:9" ht="15.75" x14ac:dyDescent="0.25">
      <c r="A25" s="9">
        <v>22</v>
      </c>
      <c r="B25" s="7" t="s">
        <v>70</v>
      </c>
      <c r="C25" s="8" t="s">
        <v>9</v>
      </c>
      <c r="D25" s="9">
        <v>5</v>
      </c>
      <c r="E25" s="17">
        <v>3361</v>
      </c>
      <c r="F25" s="34">
        <f>E25*19%</f>
        <v>638.59</v>
      </c>
      <c r="G25" s="54">
        <f>SUM(E25,F25)*D25</f>
        <v>19997.95</v>
      </c>
      <c r="H25" s="15">
        <f t="shared" si="2"/>
        <v>3999.59</v>
      </c>
      <c r="I25" s="21">
        <f t="shared" si="3"/>
        <v>19997.95</v>
      </c>
    </row>
    <row r="26" spans="1:9" ht="15.75" x14ac:dyDescent="0.25">
      <c r="A26" s="9">
        <v>23</v>
      </c>
      <c r="B26" s="7" t="s">
        <v>35</v>
      </c>
      <c r="C26" s="9" t="s">
        <v>9</v>
      </c>
      <c r="D26" s="9">
        <v>20</v>
      </c>
      <c r="E26" s="17">
        <v>5647</v>
      </c>
      <c r="F26" s="34">
        <f t="shared" si="0"/>
        <v>1072.93</v>
      </c>
      <c r="G26" s="54">
        <f t="shared" si="1"/>
        <v>134398.6</v>
      </c>
      <c r="H26" s="15">
        <f t="shared" si="2"/>
        <v>6719.93</v>
      </c>
      <c r="I26" s="21">
        <f t="shared" si="3"/>
        <v>134398.6</v>
      </c>
    </row>
    <row r="27" spans="1:9" ht="15.75" x14ac:dyDescent="0.25">
      <c r="A27" s="9">
        <v>24</v>
      </c>
      <c r="B27" s="7" t="s">
        <v>36</v>
      </c>
      <c r="C27" s="9" t="s">
        <v>9</v>
      </c>
      <c r="D27" s="9">
        <v>20</v>
      </c>
      <c r="E27" s="17">
        <v>5294</v>
      </c>
      <c r="F27" s="34">
        <f t="shared" si="0"/>
        <v>1005.86</v>
      </c>
      <c r="G27" s="54">
        <f t="shared" si="1"/>
        <v>125997.2</v>
      </c>
      <c r="H27" s="15">
        <f t="shared" si="2"/>
        <v>6299.86</v>
      </c>
      <c r="I27" s="21">
        <f t="shared" si="3"/>
        <v>125997.2</v>
      </c>
    </row>
    <row r="28" spans="1:9" ht="15.75" x14ac:dyDescent="0.25">
      <c r="A28" s="9">
        <v>25</v>
      </c>
      <c r="B28" s="7" t="s">
        <v>37</v>
      </c>
      <c r="C28" s="9" t="s">
        <v>9</v>
      </c>
      <c r="D28" s="9">
        <v>100</v>
      </c>
      <c r="E28" s="17">
        <v>1412</v>
      </c>
      <c r="F28" s="34">
        <f t="shared" si="0"/>
        <v>268.28000000000003</v>
      </c>
      <c r="G28" s="54">
        <f t="shared" si="1"/>
        <v>168028</v>
      </c>
      <c r="H28" s="15">
        <f t="shared" si="2"/>
        <v>1680.28</v>
      </c>
      <c r="I28" s="21">
        <f t="shared" si="3"/>
        <v>168028</v>
      </c>
    </row>
    <row r="29" spans="1:9" ht="15.75" x14ac:dyDescent="0.25">
      <c r="A29" s="9">
        <v>26</v>
      </c>
      <c r="B29" s="14" t="s">
        <v>38</v>
      </c>
      <c r="C29" s="9" t="s">
        <v>9</v>
      </c>
      <c r="D29" s="10">
        <v>100</v>
      </c>
      <c r="E29" s="17">
        <v>1412</v>
      </c>
      <c r="F29" s="34">
        <f t="shared" ref="F29" si="12">E29*19%</f>
        <v>268.28000000000003</v>
      </c>
      <c r="G29" s="54">
        <f t="shared" si="1"/>
        <v>168028</v>
      </c>
      <c r="H29" s="15">
        <f t="shared" si="2"/>
        <v>1680.28</v>
      </c>
      <c r="I29" s="21">
        <f t="shared" si="3"/>
        <v>168028</v>
      </c>
    </row>
    <row r="30" spans="1:9" ht="15.75" x14ac:dyDescent="0.25">
      <c r="A30" s="9">
        <v>27</v>
      </c>
      <c r="B30" s="7" t="s">
        <v>73</v>
      </c>
      <c r="C30" s="8" t="s">
        <v>9</v>
      </c>
      <c r="D30" s="9">
        <v>2</v>
      </c>
      <c r="E30" s="17">
        <v>20168</v>
      </c>
      <c r="F30" s="34">
        <f t="shared" si="0"/>
        <v>3831.92</v>
      </c>
      <c r="G30" s="54">
        <f t="shared" si="1"/>
        <v>47999.839999999997</v>
      </c>
      <c r="H30" s="15">
        <f t="shared" si="2"/>
        <v>23999.919999999998</v>
      </c>
      <c r="I30" s="21">
        <f t="shared" si="3"/>
        <v>47999.839999999997</v>
      </c>
    </row>
    <row r="31" spans="1:9" ht="15.75" x14ac:dyDescent="0.25">
      <c r="A31" s="9">
        <v>28</v>
      </c>
      <c r="B31" s="7" t="s">
        <v>74</v>
      </c>
      <c r="C31" s="8" t="s">
        <v>9</v>
      </c>
      <c r="D31" s="9">
        <v>2</v>
      </c>
      <c r="E31" s="17">
        <v>20169</v>
      </c>
      <c r="F31" s="34">
        <f t="shared" ref="F31" si="13">E31*19%</f>
        <v>3832.11</v>
      </c>
      <c r="G31" s="54">
        <f t="shared" ref="G31" si="14">SUM(E31,F31)*D31</f>
        <v>48002.22</v>
      </c>
      <c r="H31" s="15">
        <f t="shared" si="2"/>
        <v>24001.11</v>
      </c>
      <c r="I31" s="21">
        <f t="shared" si="3"/>
        <v>48002.22</v>
      </c>
    </row>
    <row r="32" spans="1:9" ht="15.75" x14ac:dyDescent="0.25">
      <c r="A32" s="9">
        <v>29</v>
      </c>
      <c r="B32" s="11" t="s">
        <v>71</v>
      </c>
      <c r="C32" s="8" t="s">
        <v>9</v>
      </c>
      <c r="D32" s="9">
        <v>3</v>
      </c>
      <c r="E32" s="17">
        <v>33529</v>
      </c>
      <c r="F32" s="34">
        <f t="shared" si="0"/>
        <v>6370.51</v>
      </c>
      <c r="G32" s="54">
        <f t="shared" si="1"/>
        <v>119698.53</v>
      </c>
      <c r="H32" s="15">
        <f t="shared" si="2"/>
        <v>39899.51</v>
      </c>
      <c r="I32" s="21">
        <f t="shared" si="3"/>
        <v>119698.53</v>
      </c>
    </row>
    <row r="33" spans="1:11" ht="15.75" x14ac:dyDescent="0.25">
      <c r="A33" s="9">
        <v>30</v>
      </c>
      <c r="B33" s="11" t="s">
        <v>49</v>
      </c>
      <c r="C33" s="9" t="s">
        <v>9</v>
      </c>
      <c r="D33" s="9">
        <v>2</v>
      </c>
      <c r="E33" s="17">
        <v>67227</v>
      </c>
      <c r="F33" s="34">
        <f t="shared" si="0"/>
        <v>12773.130000000001</v>
      </c>
      <c r="G33" s="54">
        <f>SUM(E33,F33)*D33</f>
        <v>160000.26</v>
      </c>
      <c r="H33" s="15">
        <f t="shared" si="2"/>
        <v>80000.13</v>
      </c>
      <c r="I33" s="21">
        <f t="shared" si="3"/>
        <v>160000.26</v>
      </c>
    </row>
    <row r="34" spans="1:11" ht="30" x14ac:dyDescent="0.25">
      <c r="A34" s="9">
        <v>31</v>
      </c>
      <c r="B34" s="11" t="s">
        <v>50</v>
      </c>
      <c r="C34" s="9" t="s">
        <v>9</v>
      </c>
      <c r="D34" s="9">
        <v>50</v>
      </c>
      <c r="E34" s="20">
        <v>32227</v>
      </c>
      <c r="F34" s="34">
        <f t="shared" ref="F34" si="15">E34*19%</f>
        <v>6123.13</v>
      </c>
      <c r="G34" s="54">
        <f t="shared" si="1"/>
        <v>1917506.4999999998</v>
      </c>
      <c r="H34" s="15">
        <f t="shared" si="2"/>
        <v>38350.129999999997</v>
      </c>
      <c r="I34" s="21">
        <f t="shared" si="3"/>
        <v>1917506.4999999998</v>
      </c>
    </row>
    <row r="35" spans="1:11" ht="15.75" x14ac:dyDescent="0.25">
      <c r="A35" s="9">
        <v>32</v>
      </c>
      <c r="B35" s="7" t="s">
        <v>55</v>
      </c>
      <c r="C35" s="9" t="s">
        <v>9</v>
      </c>
      <c r="D35" s="9">
        <v>2</v>
      </c>
      <c r="E35" s="17">
        <v>34454</v>
      </c>
      <c r="F35" s="18">
        <f>E35*19%</f>
        <v>6546.26</v>
      </c>
      <c r="G35" s="54">
        <f t="shared" ref="G35:G40" si="16">SUM(E35,F35)*D35</f>
        <v>82000.52</v>
      </c>
      <c r="H35" s="15">
        <f t="shared" si="2"/>
        <v>41000.26</v>
      </c>
      <c r="I35" s="21">
        <f t="shared" si="3"/>
        <v>82000.52</v>
      </c>
    </row>
    <row r="36" spans="1:11" ht="15.75" x14ac:dyDescent="0.25">
      <c r="A36" s="9">
        <v>33</v>
      </c>
      <c r="B36" s="11" t="s">
        <v>72</v>
      </c>
      <c r="C36" s="8" t="s">
        <v>9</v>
      </c>
      <c r="D36" s="9">
        <v>2</v>
      </c>
      <c r="E36" s="17">
        <v>50357</v>
      </c>
      <c r="F36" s="34">
        <f>E36*19%</f>
        <v>9567.83</v>
      </c>
      <c r="G36" s="54">
        <f t="shared" si="16"/>
        <v>119849.66</v>
      </c>
      <c r="H36" s="15">
        <f t="shared" si="2"/>
        <v>59924.83</v>
      </c>
      <c r="I36" s="21">
        <f t="shared" si="3"/>
        <v>119849.66</v>
      </c>
    </row>
    <row r="37" spans="1:11" ht="15.75" x14ac:dyDescent="0.25">
      <c r="A37" s="9">
        <v>34</v>
      </c>
      <c r="B37" s="7" t="s">
        <v>39</v>
      </c>
      <c r="C37" s="8" t="s">
        <v>9</v>
      </c>
      <c r="D37" s="9">
        <v>5</v>
      </c>
      <c r="E37" s="17">
        <v>38235</v>
      </c>
      <c r="F37" s="34">
        <f t="shared" ref="F37" si="17">E37*19%</f>
        <v>7264.65</v>
      </c>
      <c r="G37" s="54">
        <f t="shared" si="16"/>
        <v>227498.25</v>
      </c>
      <c r="H37" s="15">
        <f t="shared" si="2"/>
        <v>45499.65</v>
      </c>
      <c r="I37" s="21">
        <f t="shared" si="3"/>
        <v>227498.25</v>
      </c>
    </row>
    <row r="38" spans="1:11" ht="15.75" x14ac:dyDescent="0.25">
      <c r="A38" s="9">
        <v>35</v>
      </c>
      <c r="B38" s="11" t="s">
        <v>56</v>
      </c>
      <c r="C38" s="9" t="s">
        <v>9</v>
      </c>
      <c r="D38" s="9">
        <v>6</v>
      </c>
      <c r="E38" s="17">
        <v>13193</v>
      </c>
      <c r="F38" s="18">
        <f>E38*19%</f>
        <v>2506.67</v>
      </c>
      <c r="G38" s="54">
        <f t="shared" si="16"/>
        <v>94198.02</v>
      </c>
      <c r="H38" s="15">
        <f t="shared" si="2"/>
        <v>15699.67</v>
      </c>
      <c r="I38" s="21">
        <f t="shared" si="3"/>
        <v>94198.02</v>
      </c>
    </row>
    <row r="39" spans="1:11" ht="15.75" x14ac:dyDescent="0.25">
      <c r="A39" s="9">
        <v>36</v>
      </c>
      <c r="B39" s="11" t="s">
        <v>68</v>
      </c>
      <c r="C39" s="9" t="s">
        <v>9</v>
      </c>
      <c r="D39" s="9">
        <v>1</v>
      </c>
      <c r="E39" s="20">
        <v>352941</v>
      </c>
      <c r="F39" s="34">
        <f t="shared" ref="F39" si="18">E39*19%</f>
        <v>67058.789999999994</v>
      </c>
      <c r="G39" s="54">
        <f t="shared" si="16"/>
        <v>419999.79</v>
      </c>
      <c r="H39" s="15">
        <f t="shared" si="2"/>
        <v>419999.79</v>
      </c>
      <c r="I39" s="21">
        <f t="shared" si="3"/>
        <v>419999.79</v>
      </c>
    </row>
    <row r="40" spans="1:11" ht="18" x14ac:dyDescent="0.25">
      <c r="A40" s="9">
        <v>37</v>
      </c>
      <c r="B40" s="50" t="s">
        <v>75</v>
      </c>
      <c r="C40" s="9" t="s">
        <v>9</v>
      </c>
      <c r="D40" s="42">
        <v>1</v>
      </c>
      <c r="E40" s="20">
        <v>268823.59999999998</v>
      </c>
      <c r="F40" s="34">
        <f>E40*19%</f>
        <v>51076.483999999997</v>
      </c>
      <c r="G40" s="54">
        <f t="shared" si="16"/>
        <v>319900.08399999997</v>
      </c>
      <c r="H40" s="15">
        <f t="shared" si="2"/>
        <v>319900.08399999997</v>
      </c>
      <c r="I40" s="21">
        <f t="shared" si="3"/>
        <v>319900.08399999997</v>
      </c>
      <c r="K40" s="41"/>
    </row>
    <row r="41" spans="1:11" ht="15.75" x14ac:dyDescent="0.25">
      <c r="A41" s="9">
        <v>38</v>
      </c>
      <c r="B41" s="7" t="s">
        <v>51</v>
      </c>
      <c r="C41" s="8" t="s">
        <v>9</v>
      </c>
      <c r="D41" s="9">
        <v>210</v>
      </c>
      <c r="E41" s="17">
        <v>69</v>
      </c>
      <c r="F41" s="34">
        <f t="shared" si="0"/>
        <v>13.11</v>
      </c>
      <c r="G41" s="54">
        <f t="shared" si="1"/>
        <v>17243.099999999999</v>
      </c>
      <c r="H41" s="15">
        <f t="shared" si="2"/>
        <v>82.11</v>
      </c>
      <c r="I41" s="21">
        <f t="shared" si="3"/>
        <v>17243.099999999999</v>
      </c>
    </row>
    <row r="42" spans="1:11" ht="15.75" x14ac:dyDescent="0.25">
      <c r="A42" s="9">
        <v>39</v>
      </c>
      <c r="B42" s="7" t="s">
        <v>40</v>
      </c>
      <c r="C42" s="8" t="s">
        <v>9</v>
      </c>
      <c r="D42" s="9">
        <v>6</v>
      </c>
      <c r="E42" s="17">
        <v>12706</v>
      </c>
      <c r="F42" s="34">
        <f>E42*19%</f>
        <v>2414.14</v>
      </c>
      <c r="G42" s="54">
        <f>SUM(E42,F42)*D42</f>
        <v>90720.84</v>
      </c>
      <c r="H42" s="15">
        <f t="shared" si="2"/>
        <v>15120.14</v>
      </c>
      <c r="I42" s="21">
        <f t="shared" si="3"/>
        <v>90720.84</v>
      </c>
    </row>
    <row r="43" spans="1:11" ht="60" x14ac:dyDescent="0.25">
      <c r="A43" s="9">
        <v>40</v>
      </c>
      <c r="B43" s="45" t="s">
        <v>41</v>
      </c>
      <c r="C43" s="9" t="s">
        <v>9</v>
      </c>
      <c r="D43" s="9">
        <v>20</v>
      </c>
      <c r="E43" s="19">
        <v>6118</v>
      </c>
      <c r="F43" s="19">
        <f>E43*19%</f>
        <v>1162.42</v>
      </c>
      <c r="G43" s="54">
        <f>SUM(E43,F43)*D43</f>
        <v>145608.4</v>
      </c>
      <c r="H43" s="15">
        <f t="shared" si="2"/>
        <v>7280.42</v>
      </c>
      <c r="I43" s="21">
        <f t="shared" si="3"/>
        <v>145608.4</v>
      </c>
    </row>
    <row r="44" spans="1:11" ht="15.75" x14ac:dyDescent="0.25">
      <c r="A44" s="9">
        <v>41</v>
      </c>
      <c r="B44" s="7" t="s">
        <v>84</v>
      </c>
      <c r="C44" s="8" t="s">
        <v>9</v>
      </c>
      <c r="D44" s="9">
        <v>1</v>
      </c>
      <c r="E44" s="17">
        <v>252016.5</v>
      </c>
      <c r="F44" s="34">
        <f t="shared" si="0"/>
        <v>47883.135000000002</v>
      </c>
      <c r="G44" s="54">
        <f t="shared" si="1"/>
        <v>299899.63500000001</v>
      </c>
      <c r="H44" s="15">
        <f t="shared" si="2"/>
        <v>299899.63500000001</v>
      </c>
      <c r="I44" s="21">
        <f t="shared" si="3"/>
        <v>299899.63500000001</v>
      </c>
    </row>
    <row r="45" spans="1:11" ht="15.75" x14ac:dyDescent="0.25">
      <c r="A45" s="9">
        <v>42</v>
      </c>
      <c r="B45" s="7" t="s">
        <v>52</v>
      </c>
      <c r="C45" s="8" t="s">
        <v>9</v>
      </c>
      <c r="D45" s="9">
        <v>50</v>
      </c>
      <c r="E45" s="17">
        <v>1681</v>
      </c>
      <c r="F45" s="34">
        <f t="shared" ref="F45" si="19">E45*19%</f>
        <v>319.39</v>
      </c>
      <c r="G45" s="54">
        <f t="shared" ref="G45" si="20">SUM(E45,F45)*D45</f>
        <v>100019.5</v>
      </c>
      <c r="H45" s="15">
        <f t="shared" si="2"/>
        <v>2000.3899999999999</v>
      </c>
      <c r="I45" s="21">
        <f t="shared" si="3"/>
        <v>100019.5</v>
      </c>
      <c r="K45" s="22"/>
    </row>
    <row r="46" spans="1:11" ht="15.75" x14ac:dyDescent="0.25">
      <c r="A46" s="9">
        <v>43</v>
      </c>
      <c r="B46" s="7" t="s">
        <v>53</v>
      </c>
      <c r="C46" s="8" t="s">
        <v>9</v>
      </c>
      <c r="D46" s="9">
        <v>300</v>
      </c>
      <c r="E46" s="17">
        <v>176</v>
      </c>
      <c r="F46" s="34">
        <f t="shared" si="0"/>
        <v>33.44</v>
      </c>
      <c r="G46" s="54">
        <f>SUM(E46,F46)*D46</f>
        <v>62832</v>
      </c>
      <c r="H46" s="15">
        <f t="shared" si="2"/>
        <v>209.44</v>
      </c>
      <c r="I46" s="21">
        <f t="shared" si="3"/>
        <v>62832</v>
      </c>
      <c r="K46" s="48"/>
    </row>
    <row r="47" spans="1:11" ht="15.75" x14ac:dyDescent="0.25">
      <c r="A47" s="9">
        <v>44</v>
      </c>
      <c r="B47" s="7" t="s">
        <v>54</v>
      </c>
      <c r="C47" s="8" t="s">
        <v>9</v>
      </c>
      <c r="D47" s="9">
        <v>10</v>
      </c>
      <c r="E47" s="17">
        <v>16770</v>
      </c>
      <c r="F47" s="34">
        <f t="shared" si="0"/>
        <v>3186.3</v>
      </c>
      <c r="G47" s="54">
        <f>SUM(E47,F47)*D47</f>
        <v>199563</v>
      </c>
      <c r="H47" s="15">
        <f t="shared" si="2"/>
        <v>19956.3</v>
      </c>
      <c r="I47" s="21">
        <f t="shared" si="3"/>
        <v>199563</v>
      </c>
    </row>
    <row r="48" spans="1:11" ht="15.75" customHeight="1" x14ac:dyDescent="0.25">
      <c r="A48" s="9">
        <v>45</v>
      </c>
      <c r="B48" s="7" t="s">
        <v>69</v>
      </c>
      <c r="C48" s="8" t="s">
        <v>9</v>
      </c>
      <c r="D48" s="9">
        <v>50</v>
      </c>
      <c r="E48" s="17">
        <v>1681</v>
      </c>
      <c r="F48" s="34">
        <f t="shared" si="0"/>
        <v>319.39</v>
      </c>
      <c r="G48" s="54">
        <f t="shared" si="1"/>
        <v>100019.5</v>
      </c>
      <c r="H48" s="15">
        <f t="shared" si="2"/>
        <v>2000.3899999999999</v>
      </c>
      <c r="I48" s="21">
        <f t="shared" si="3"/>
        <v>100019.5</v>
      </c>
    </row>
    <row r="49" spans="1:9" ht="15.75" customHeight="1" x14ac:dyDescent="0.25">
      <c r="A49" s="73" t="s">
        <v>77</v>
      </c>
      <c r="B49" s="73"/>
      <c r="C49" s="73"/>
      <c r="D49" s="73"/>
      <c r="E49" s="73"/>
      <c r="F49" s="73"/>
      <c r="G49" s="55">
        <f>SUM(G4:G48)</f>
        <v>11258834.189189998</v>
      </c>
      <c r="I49" s="55">
        <f>SUM(I4:I48)</f>
        <v>11258834.189189998</v>
      </c>
    </row>
    <row r="50" spans="1:9" ht="15.75" customHeight="1" x14ac:dyDescent="0.2"/>
    <row r="51" spans="1:9" ht="15.75" customHeight="1" x14ac:dyDescent="0.2">
      <c r="B51" s="23"/>
      <c r="C51" s="23"/>
      <c r="D51" s="23"/>
      <c r="G51" s="22">
        <f>+Ins.Elemt_Mtto_2!G49+Ins.Elemt_Mtto_1!G31</f>
        <v>14999835.999189999</v>
      </c>
    </row>
    <row r="52" spans="1:9" ht="15.75" customHeight="1" x14ac:dyDescent="0.2">
      <c r="B52" s="23"/>
      <c r="C52" s="23"/>
      <c r="D52" s="23"/>
    </row>
    <row r="53" spans="1:9" ht="15.75" customHeight="1" x14ac:dyDescent="0.2">
      <c r="B53" s="23"/>
      <c r="C53" s="23"/>
      <c r="D53" s="23"/>
    </row>
    <row r="54" spans="1:9" ht="15.75" customHeight="1" x14ac:dyDescent="0.2">
      <c r="C54" s="23"/>
      <c r="D54" s="23"/>
    </row>
    <row r="55" spans="1:9" ht="15.75" customHeight="1" x14ac:dyDescent="0.2">
      <c r="B55" s="23"/>
      <c r="C55" s="23"/>
      <c r="D55" s="23"/>
    </row>
    <row r="56" spans="1:9" x14ac:dyDescent="0.2">
      <c r="A56" s="21"/>
      <c r="B56" s="23"/>
      <c r="C56" s="23"/>
      <c r="D56" s="23"/>
    </row>
    <row r="57" spans="1:9" x14ac:dyDescent="0.2">
      <c r="B57" s="23"/>
      <c r="C57" s="23"/>
      <c r="D57" s="23"/>
    </row>
    <row r="58" spans="1:9" x14ac:dyDescent="0.2">
      <c r="B58" s="23"/>
      <c r="C58" s="23"/>
      <c r="D58" s="23"/>
    </row>
    <row r="59" spans="1:9" x14ac:dyDescent="0.2">
      <c r="B59" s="23"/>
      <c r="C59" s="23"/>
      <c r="D59" s="23"/>
    </row>
    <row r="60" spans="1:9" x14ac:dyDescent="0.2">
      <c r="B60" s="23"/>
      <c r="C60" s="23"/>
      <c r="D60" s="23"/>
    </row>
    <row r="61" spans="1:9" x14ac:dyDescent="0.2">
      <c r="B61" s="23"/>
      <c r="C61" s="23"/>
      <c r="D61" s="23"/>
      <c r="F61" s="21"/>
    </row>
  </sheetData>
  <mergeCells count="3">
    <mergeCell ref="A49:F49"/>
    <mergeCell ref="A1:G1"/>
    <mergeCell ref="B2:G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Ins.Elemt_Mtto_1</vt:lpstr>
      <vt:lpstr>Ins.Elemt_Mtto_2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Alvaro Rafael Navarro Guerra</dc:creator>
  <cp:keywords/>
  <dc:description/>
  <cp:lastModifiedBy>Sandra Patricia Angel Escobar</cp:lastModifiedBy>
  <cp:revision/>
  <dcterms:created xsi:type="dcterms:W3CDTF">2026-02-19T22:08:24Z</dcterms:created>
  <dcterms:modified xsi:type="dcterms:W3CDTF">2026-08-04T19:21:35Z</dcterms:modified>
  <cp:category/>
  <cp:contentStatus/>
</cp:coreProperties>
</file>