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etbcsj-my.sharepoint.com/personal/vhenaoc_cendoj_ramajudicial_gov_co/Documents/Escritorio/VIGENCIA 2026/PROCESOS DE CONTRATACIÓN/MENOR CUANTÍA/VIGILANCIA/DEFINITIVOS/"/>
    </mc:Choice>
  </mc:AlternateContent>
  <xr:revisionPtr revIDLastSave="0" documentId="8_{355C6366-BAF3-41B9-81B5-CB34A1295B47}" xr6:coauthVersionLast="47" xr6:coauthVersionMax="47" xr10:uidLastSave="{00000000-0000-0000-0000-000000000000}"/>
  <bookViews>
    <workbookView xWindow="-120" yWindow="-120" windowWidth="29040" windowHeight="15720" xr2:uid="{6FA753CA-4FCC-47B2-8771-6C2462341481}"/>
  </bookViews>
  <sheets>
    <sheet name="POLIZA" sheetId="1" r:id="rId1"/>
    <sheet name="MEDIOS TECNOLOGICO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2" i="1" l="1"/>
  <c r="R13" i="1"/>
  <c r="R25" i="1"/>
  <c r="U13" i="2"/>
  <c r="U24" i="2"/>
  <c r="U15" i="2"/>
  <c r="U14" i="2"/>
  <c r="U4" i="2"/>
  <c r="U5" i="2"/>
  <c r="U6" i="2"/>
  <c r="U7" i="2"/>
  <c r="U8" i="2"/>
  <c r="U9" i="2"/>
  <c r="U10" i="2"/>
  <c r="U11" i="2"/>
  <c r="U12" i="2"/>
  <c r="U3" i="2"/>
  <c r="N3" i="2"/>
  <c r="O3" i="2" s="1"/>
  <c r="P3" i="2" s="1"/>
  <c r="R22" i="1"/>
  <c r="R23" i="1"/>
  <c r="R24" i="1"/>
  <c r="R14" i="1"/>
  <c r="R15" i="1"/>
  <c r="R16" i="1"/>
  <c r="R17" i="1"/>
  <c r="Q21" i="1" l="1"/>
  <c r="R21" i="1" s="1"/>
  <c r="Q20" i="1"/>
  <c r="R20" i="1" s="1"/>
  <c r="Q19" i="1"/>
  <c r="R19" i="1" s="1"/>
  <c r="Q18" i="1"/>
  <c r="R18" i="1" s="1"/>
  <c r="R24" i="2" l="1"/>
  <c r="S24" i="2" s="1"/>
  <c r="T24" i="2" s="1"/>
  <c r="R15" i="2"/>
  <c r="S15" i="2" s="1"/>
  <c r="T15" i="2" s="1"/>
  <c r="R14" i="2"/>
  <c r="S14" i="2" s="1"/>
  <c r="T14" i="2" s="1"/>
  <c r="R13" i="2"/>
  <c r="S13" i="2" s="1"/>
  <c r="T13" i="2" s="1"/>
  <c r="R12" i="2"/>
  <c r="S12" i="2" s="1"/>
  <c r="T12" i="2" s="1"/>
  <c r="R11" i="2"/>
  <c r="S11" i="2" s="1"/>
  <c r="T11" i="2" s="1"/>
  <c r="R10" i="2"/>
  <c r="S10" i="2" s="1"/>
  <c r="T10" i="2" s="1"/>
  <c r="R9" i="2"/>
  <c r="S9" i="2" s="1"/>
  <c r="T9" i="2" s="1"/>
  <c r="R8" i="2"/>
  <c r="S8" i="2" s="1"/>
  <c r="T8" i="2" s="1"/>
  <c r="R7" i="2"/>
  <c r="S7" i="2" s="1"/>
  <c r="T7" i="2" s="1"/>
  <c r="R6" i="2"/>
  <c r="S6" i="2" s="1"/>
  <c r="T6" i="2" s="1"/>
  <c r="R5" i="2"/>
  <c r="S5" i="2" s="1"/>
  <c r="T5" i="2" s="1"/>
  <c r="R4" i="2"/>
  <c r="S4" i="2" s="1"/>
  <c r="T4" i="2" s="1"/>
  <c r="R3" i="2"/>
  <c r="S3" i="2" s="1"/>
  <c r="T3" i="2" s="1"/>
  <c r="T50" i="2" l="1"/>
  <c r="N24" i="2" l="1"/>
  <c r="O24" i="2" s="1"/>
  <c r="P24" i="2" s="1"/>
  <c r="N15" i="2"/>
  <c r="O15" i="2" s="1"/>
  <c r="P15" i="2" s="1"/>
  <c r="N14" i="2"/>
  <c r="O14" i="2" s="1"/>
  <c r="P14" i="2" s="1"/>
  <c r="N13" i="2"/>
  <c r="O13" i="2" s="1"/>
  <c r="P13" i="2" s="1"/>
  <c r="N12" i="2"/>
  <c r="O12" i="2" s="1"/>
  <c r="P12" i="2" s="1"/>
  <c r="N11" i="2"/>
  <c r="O11" i="2" s="1"/>
  <c r="P11" i="2" s="1"/>
  <c r="N10" i="2"/>
  <c r="O10" i="2" s="1"/>
  <c r="P10" i="2" s="1"/>
  <c r="N9" i="2"/>
  <c r="O9" i="2" s="1"/>
  <c r="P9" i="2" s="1"/>
  <c r="N8" i="2"/>
  <c r="O8" i="2" s="1"/>
  <c r="P8" i="2" s="1"/>
  <c r="N7" i="2"/>
  <c r="O7" i="2" s="1"/>
  <c r="P7" i="2" s="1"/>
  <c r="N6" i="2"/>
  <c r="O6" i="2" s="1"/>
  <c r="P6" i="2" s="1"/>
  <c r="N5" i="2"/>
  <c r="O5" i="2" s="1"/>
  <c r="P5" i="2" s="1"/>
  <c r="N4" i="2"/>
  <c r="O4" i="2" s="1"/>
  <c r="P4" i="2" s="1"/>
  <c r="P50" i="2" l="1"/>
  <c r="J24" i="2"/>
  <c r="V24" i="2" s="1"/>
  <c r="W24" i="2" s="1"/>
  <c r="J15" i="2"/>
  <c r="J14" i="2"/>
  <c r="J13" i="2"/>
  <c r="J12" i="2"/>
  <c r="V12" i="2" s="1"/>
  <c r="J11" i="2"/>
  <c r="J10" i="2"/>
  <c r="J9" i="2"/>
  <c r="J8" i="2"/>
  <c r="V8" i="2" s="1"/>
  <c r="J7" i="2"/>
  <c r="J6" i="2"/>
  <c r="J5" i="2"/>
  <c r="J4" i="2"/>
  <c r="V4" i="2" s="1"/>
  <c r="J3" i="2"/>
  <c r="K10" i="2" l="1"/>
  <c r="V10" i="2"/>
  <c r="K3" i="2"/>
  <c r="V3" i="2"/>
  <c r="K12" i="2"/>
  <c r="K14" i="2"/>
  <c r="V14" i="2"/>
  <c r="K6" i="2"/>
  <c r="V6" i="2"/>
  <c r="K13" i="2"/>
  <c r="V13" i="2"/>
  <c r="K15" i="2"/>
  <c r="L15" i="2" s="1"/>
  <c r="X15" i="2" s="1"/>
  <c r="V15" i="2"/>
  <c r="W15" i="2" s="1"/>
  <c r="K7" i="2"/>
  <c r="V7" i="2"/>
  <c r="K24" i="2"/>
  <c r="L24" i="2" s="1"/>
  <c r="X24" i="2" s="1"/>
  <c r="K11" i="2"/>
  <c r="V11" i="2"/>
  <c r="K4" i="2"/>
  <c r="K5" i="2"/>
  <c r="V5" i="2"/>
  <c r="K8" i="2"/>
  <c r="K9" i="2"/>
  <c r="V9" i="2"/>
  <c r="L9" i="2" l="1"/>
  <c r="X9" i="2" s="1"/>
  <c r="W9" i="2"/>
  <c r="L6" i="2"/>
  <c r="X6" i="2" s="1"/>
  <c r="W6" i="2"/>
  <c r="L14" i="2"/>
  <c r="X14" i="2" s="1"/>
  <c r="W14" i="2"/>
  <c r="W13" i="2"/>
  <c r="L13" i="2"/>
  <c r="X13" i="2" s="1"/>
  <c r="L4" i="2"/>
  <c r="X4" i="2" s="1"/>
  <c r="W4" i="2"/>
  <c r="L12" i="2"/>
  <c r="X12" i="2" s="1"/>
  <c r="W12" i="2"/>
  <c r="L8" i="2"/>
  <c r="X8" i="2" s="1"/>
  <c r="W8" i="2"/>
  <c r="L5" i="2"/>
  <c r="X5" i="2" s="1"/>
  <c r="W5" i="2"/>
  <c r="L11" i="2"/>
  <c r="X11" i="2" s="1"/>
  <c r="W11" i="2"/>
  <c r="W3" i="2"/>
  <c r="L3" i="2"/>
  <c r="L7" i="2"/>
  <c r="X7" i="2" s="1"/>
  <c r="W7" i="2"/>
  <c r="L10" i="2"/>
  <c r="X10" i="2" s="1"/>
  <c r="W10" i="2"/>
  <c r="X3" i="2" l="1"/>
  <c r="X50" i="2" s="1"/>
  <c r="L50" i="2"/>
</calcChain>
</file>

<file path=xl/sharedStrings.xml><?xml version="1.0" encoding="utf-8"?>
<sst xmlns="http://schemas.openxmlformats.org/spreadsheetml/2006/main" count="153" uniqueCount="122">
  <si>
    <t>ASUNTOS LEGALES - GESTIÓN  CONTRACTUAL</t>
  </si>
  <si>
    <t xml:space="preserve">INVITACIONES A COTIZAR  / SOPORTES DEL ANALISIS DE COSTOS </t>
  </si>
  <si>
    <r>
      <t>ANEXOS:</t>
    </r>
    <r>
      <rPr>
        <sz val="11"/>
        <rFont val="Arial"/>
        <family val="2"/>
      </rPr>
      <t xml:space="preserve"> Hace parte integral del presente estudio de mercado, el formato de cotización, las comunicaciones mediante las cuales se remitió invitación a cotizar a los posibles interesados, las cotizaciones recibidas, así como los demás documentos que fueron tenidos en cuenta para efectuar el análisis económico o la solicitud de información mediante la plataforma Secop II. </t>
    </r>
  </si>
  <si>
    <t>CALCULO DEL VALOR MAXIMO A PAGAR POR LA ENTIDAD</t>
  </si>
  <si>
    <t>ITEM</t>
  </si>
  <si>
    <t>DESCRIPCION</t>
  </si>
  <si>
    <t>VALOR UNITARIO PROMEDIO</t>
  </si>
  <si>
    <t>OBSERVACIONES</t>
  </si>
  <si>
    <t>PRESUPUESTO OFICIAL</t>
  </si>
  <si>
    <t>OBJETO</t>
  </si>
  <si>
    <t>AÑO</t>
  </si>
  <si>
    <t>PROVEEDOR ADJUDICADO</t>
  </si>
  <si>
    <t>VALOR DEL CONTRATO</t>
  </si>
  <si>
    <t>LINK DEL PROCESO</t>
  </si>
  <si>
    <t>VALOR DEL CONTRATO EN LA VIGENCIA ACTUAL</t>
  </si>
  <si>
    <t>NÚMERO DEL PROCESO</t>
  </si>
  <si>
    <t>NÚMERO DEL CON TRATO</t>
  </si>
  <si>
    <t>ESTUDIO DE MERCADO O ANALISIS DE COSTOS</t>
  </si>
  <si>
    <t xml:space="preserve">VALOR UNITARIO </t>
  </si>
  <si>
    <t>AMCOVIT LTDA</t>
  </si>
  <si>
    <t>COMPAÑÍA DE VIGILANCIA PPH LTDA</t>
  </si>
  <si>
    <t xml:space="preserve">Servicio 24 horas, 30 días al mes, sin arma (lunes a domingo) </t>
  </si>
  <si>
    <t xml:space="preserve">Servicio 24 horas, 30 días al mes, con arma (lunes a domingo) </t>
  </si>
  <si>
    <t>Servicio 12 horas diurnas sin arma (lunes a viernes sin festivo)</t>
  </si>
  <si>
    <t>Servicio 09 horas diurnas sin arma (lunes a viernes sin festivo)</t>
  </si>
  <si>
    <t>Servicio 12 horas diurnas con arma (lunes a viernes sin festivo)</t>
  </si>
  <si>
    <t>COOPERATIVA DE VIGILANTES STARCOOP CTA</t>
  </si>
  <si>
    <t>COSEQUIN LTDA</t>
  </si>
  <si>
    <t>ROCA SEGURIDAD LTDA.</t>
  </si>
  <si>
    <t xml:space="preserve">SEGURIDAD CENTRAL LTDA              </t>
  </si>
  <si>
    <t>SEGURIDAD RECORD DE COLOMBIA LTDA</t>
  </si>
  <si>
    <t>ZIMA SEGURIDAD LTDA</t>
  </si>
  <si>
    <t>En cuanto al histórico de la contratación realizada por otras entidades con objetos similares, encontramos la siguiente información:</t>
  </si>
  <si>
    <t>DÍAS REQUERIDOS</t>
  </si>
  <si>
    <t>JORNADA</t>
  </si>
  <si>
    <t>HORAS DE SERVICIO</t>
  </si>
  <si>
    <t>N° DE SERVICIOS</t>
  </si>
  <si>
    <r>
      <t xml:space="preserve">Que con base en lo anterior, </t>
    </r>
    <r>
      <rPr>
        <b/>
        <sz val="11"/>
        <rFont val="Arial"/>
        <family val="2"/>
      </rPr>
      <t>Dirección Seccional de Adminsitración Judicial de Bogotá</t>
    </r>
    <r>
      <rPr>
        <sz val="11"/>
        <rFont val="Arial"/>
        <family val="2"/>
      </rPr>
      <t xml:space="preserve"> calculo con el valor promedio de ocho (8) cotizaciones el cual se utilizó para determinar el valor unitario.</t>
    </r>
  </si>
  <si>
    <r>
      <rPr>
        <b/>
        <sz val="11"/>
        <color theme="1"/>
        <rFont val="Arial"/>
        <family val="2"/>
      </rPr>
      <t xml:space="preserve">Empresas a las cuales se realizó la invitación a Cotizar :  </t>
    </r>
    <r>
      <rPr>
        <sz val="11"/>
        <color theme="1"/>
        <rFont val="Arial"/>
        <family val="2"/>
      </rPr>
      <t xml:space="preserve">
La DSAJ de Bogotá, en su deber de análisis de que trata el artículo 2.2.1.1.1.6.1 del Decreto 1082 de 2015, invito mediante correo electrónico a participar para la cotización de los servicios a contratar a 92 empresas. igualmente se público evento de solicitud de proveedores en el SECOP DSAJBO-SIP-025-2026
</t>
    </r>
  </si>
  <si>
    <t>Con el fin de establecer el Presupuesto Oficial Estimado para el  presente proceso de selección por la modalidad deselección abreviada menor cuantia que tiene por objeto Contratar la prestación del servicio de vigilancia y seguridad privada, con personal armado y sin arma, complementado con medios tecnológicos, en las sedes judiciales y administrativas a cargo de la Dirección Seccional de Administración Judicial de Bogotá,  la Entidad adelantó en el mes de mayo-junio de 2026 el  análisis económico con base en el estudio de mercado efectuado, tal y como se describe a continuación:</t>
  </si>
  <si>
    <t>No. ÍTEM</t>
  </si>
  <si>
    <t>PRODUCTO (NOMBRE DEL ÍTEM)</t>
  </si>
  <si>
    <t>DESCRIPCIÓN DEL ÍTEM</t>
  </si>
  <si>
    <t>CANTIDAD</t>
  </si>
  <si>
    <t>VALOR UNITARIO SIN IVA</t>
  </si>
  <si>
    <t>IVA</t>
  </si>
  <si>
    <t>VALOR TOTAL UNITARIO IVA INCLUIDO</t>
  </si>
  <si>
    <t>VALOR TOTAL MES</t>
  </si>
  <si>
    <t>Cámara tipo: PTZ IP Domo Metal,</t>
  </si>
  <si>
    <t>Cámara tipo: PTZ IP Domo Metal, Resolución: 2MP@30FPS, Zoom Óptico: 4X, Sensor de Imagen: Sensor 1/2.8", Rango Pan/Tilt: Pan 0°~360° Continuo, Tilt 0°~90°, Compresión: H264, H265, IR: IR 30m E/S Audio: Mic incorporado Características: PoE, WDR 120dB, StarLight, MicroSD, Analíticas: 4 analíticas, Detección facial,</t>
  </si>
  <si>
    <t>Tipo: Cámaras IP Metálica,</t>
  </si>
  <si>
    <t>Tipo: Cámaras IP Metálica, resolución: 4MP@60FPS Sensor de Imagen: 1/2.8" Lente Motorizado 2.7~13.5mm analíticas: 5 analíticas, Detección de movimiento, Detección facial, características: WDR 120dB, MicroSD, PoECompresión: H.265+, IR: IR 50m Protección: IP67, IK10, E/S Audio: Mic incorporado E/S Alarma: E/S Alarma 2/1</t>
  </si>
  <si>
    <t>Cámaras IP Panorámica Metálica</t>
  </si>
  <si>
    <t>Tipo: Cámaras IP Panorámica Metálica, Modelo: Panorámica Ojo de Pez Resolución Máxima: 6MP@30FPS, lente Fijo 1.7mm Sensor de Imagen: 1/1.8"Compresión: H.264, H.265, IR: IR 10m Protección: IP67, IK10, E/S Audio: Mic incorporado E/S Alarma: E/S Alarma 2/2, características: IA, MicroSD, Poe, Analíticas: 2 analíticas, Mapa de Calor,</t>
  </si>
  <si>
    <t>Cámaras IP Domo Esquinero Metálica</t>
  </si>
  <si>
    <t>Tipo: Cámaras IP Domo Esquinero Metálica, resolución Máxima: 4MP@30FPSLente Fijo 2.5mm, sensor de Imagen: 1/1.8", compresión: H.264, H.264+, H.265, H.265+, IR: IR 10m Protección: IP67, IK10, E/S Audio: Mic incorporado E/S Alarma: E/S Alarma 1/1, características: WDR 140dB, MicroSD, PoE, NAS, analíticas: 4 analíticas</t>
  </si>
  <si>
    <t>NVR IP 64CH</t>
  </si>
  <si>
    <t>Tipo: NVR IP 64CH, resolución Máxima: Hasta 12MP, ancho de Banda de Entrada (Mbps): Entrada 384Mbps, analíticas: ANPR (Detección de Placas), Búsqueda Inteligente, Cruce de línea e intrusión, Detección Facial, Fisheye Dewarping, Objetos sustraídos o abandonados, compresión: H.264, H.265, MJPEG, capacidad HDD: 16DDX8TB</t>
  </si>
  <si>
    <t>Monitor Industrial Tamaño: 55</t>
  </si>
  <si>
    <t>Monitor Industrial Tamaño: 55", Resolución: 4K Bisel: Bisel 9.8mmContraste: 1200:1 Entradas: HDMI, Audio, Salidas: Speaker Características: Android, Brillo: 350cd/m Ángulo de visión: 178°(H)/178°(V)</t>
  </si>
  <si>
    <t>Maquina RX tipo Escáner con mesa de rodillos</t>
  </si>
  <si>
    <t>Maquina RX tipo Escáner con mesa de rodillos: longitud 1980 mm; ancho 1147 mm; altura 1240mm; Tamaño de túnel ancho entre 595 mm y 610 mm; alto entre 415 mm y 430 mm; penetración 28-30 mm; acero estándar y 35 mm opción de alta penetración; Alimentación: entrada de 220VCA + 10%, 50 Hz + 5%, para el escáner y sus accesorios; Velocidad de la banda de velocidad de la cinta debe ser entre 0,20 m/s a 0,30 m/s; máximo peso soportado igual o superior a 150 Kg; monitor de visualización incluido. Equipo para inspección de paquetes que detecte elementos orgánicos e inorgánicos.</t>
  </si>
  <si>
    <t>Arco detector de metales 18 zonas. contador lcd5</t>
  </si>
  <si>
    <t>Arco detector de metales 18 zonas. contador lcd5.7"" 2.2m(h)x0.8m(w) x0.58m(d) 100-240vac, Detectores de Metal, Modelo: Tipo Arco, Zonas de Detección: 18 Zonas, Nivel de Sensibilidad: 256 Niveles, Pantalla: Pantalla LCD 5.7" Alarma: Alarma de Sonido Vibración y Luz)</t>
  </si>
  <si>
    <t>1 botón remoto y 1 receptor inalámbrico con salida de 1 relevos especial para parkin</t>
  </si>
  <si>
    <t>1 botón remoto y 1 receptor inalámbrico con salida de 1 relevos especial para parking. distancia hasta 100 metros. contacto de salida: no / nc / com. Capacidad de agregar hasta 30 controles remoto</t>
  </si>
  <si>
    <t>Reflector LED de 400W Iluminación Exterior, Potencia: 400 W LED</t>
  </si>
  <si>
    <t>Reflector LED de 400W Iluminación Exterior, Potencia: 400 W LED: SANAN2835 1W/Chip Flujo luminoso: 10.000LM, Grado impermeable: IP65, Temperatura de Color: 6500K, Eficiencia: 100 LM/W, Índice de Rendición del color: 80 Ra, Factor de Potencia: 0.92, Multivoltaje: AC100-265V</t>
  </si>
  <si>
    <t xml:space="preserve">Cable utp cat 6 gris </t>
  </si>
  <si>
    <t>Cable utp cat 6 gris uso redes y cctvcm 23awg ul hikvision x 305 mts 100% cobre</t>
  </si>
  <si>
    <t>Controladora IP</t>
  </si>
  <si>
    <t>Tipo:Controladora IP Características: Pantalla Táctil, WIFI, 4 salidas HDMI, Puertos: RS485, RS422, USB, RS232, RJ45, Capacidad de decodificación: 16CH@1080P</t>
  </si>
  <si>
    <t>Workstation</t>
  </si>
  <si>
    <t>•• Intel Core i5 o i7 de última generación (preferiblemente de la serie K)</t>
  </si>
  <si>
    <t>• Mínimo 32 GB DDR4/DDR5 a 3200 MHz o más, idealmente 64 GB</t>
  </si>
  <si>
    <t>• Unidad del Sistema Operativo (OS) y Software del NVR: SSD NVMe de 500 GB</t>
  </si>
  <si>
    <t>• Unidad de HDD de 1 TB para almacenamiento de datos.</t>
  </si>
  <si>
    <t>• Tarjeta Gráfica PCI con 4 Salidas HDMI</t>
  </si>
  <si>
    <t>• Puertos USB 3.0/3.1/3.2 para periféricos.</t>
  </si>
  <si>
    <t>• Puerto Gigabit Ethernet (o 2.5 Gigabit si tu red lo soporta).</t>
  </si>
  <si>
    <t>• Sistema Operativo: Windows 10 Pro o Windows 11 Pro.</t>
  </si>
  <si>
    <t>• Software NVR: El software de NVR ofertado (ej. Milestone XProtect, Genetec Security Center, Axis Camera Station, Hikvision iVMS-4200, Dahua Smart PSS, etc.)</t>
  </si>
  <si>
    <t>SWITCH 24 PUERTOS 1000 Base T</t>
  </si>
  <si>
    <t>• Puertos Veinticuatro (24) puertos 100/1.000 Base T.</t>
  </si>
  <si>
    <t>• PoE+ (802.3at) en todos sus puertos RJ-45.</t>
  </si>
  <si>
    <t>• Puertos uplink Mínimo dos (02) Puertos SFP+ 1/10 Gbps totalmente independientes, no compartidos.</t>
  </si>
  <si>
    <t>• Modulo transceiver Dos (02) modulo Transceiver SFP+, conector LC, multimodo de la misma marca del switch ofertado, que garantice la distancia de transferencia requerida para la solución a implementar.</t>
  </si>
  <si>
    <t>• Administrable vía: CLI, web, SSH v2.0.</t>
  </si>
  <si>
    <t>• Tasa de reenvío sin stack Mínimo 95 Mpps</t>
  </si>
  <si>
    <t>• Ancho de banda de conmutación sin stack Mínimo 128 Gbps</t>
  </si>
  <si>
    <t>• Capa L3</t>
  </si>
  <si>
    <t>• Gestión y protocolos SNMP v1/v2/v3, RMON y/o RMON2, SSL y/o HTTPS, QoS, IPv4, IPv6 (RFC2460), MLDv2, DHCPv6 y/o RFC 3315, Vlan, STP (IEEE 802.1d), RSTP (IEEE 802.1w) y MSTP (IEEE 802.1s), Rutas estáticas, RIP v2, RIPng, OSPFv2 y/o OSPFv3, IGMPv1/v3, PIM-DM y/o PIM-SM., WRED y/o Stict Priority y/o Deficit Weighted Round Robin (DWRR), NETCONF y/o NETCONF/YANG y/o API REST y/o NETCONF/RESTCONF., ACL, El equipo debe soportar autenticación vía RADIUS, TACACS + y/o similares.</t>
  </si>
  <si>
    <t>• Autenticación 802.1x</t>
  </si>
  <si>
    <t>• Manejo de direcciones MAC 32000</t>
  </si>
  <si>
    <t>• Flash y Memoria 1 GB FLASH, 2 GB RAM y/o DRAM y/o DDR4</t>
  </si>
  <si>
    <t>• Manejo de Vlan 4000</t>
  </si>
  <si>
    <t xml:space="preserve"> Mínimo rutas de IPV4 2048</t>
  </si>
  <si>
    <t>• Mínimo rutas de IPV6 1024</t>
  </si>
  <si>
    <t>• Mínimo rutas multicast 1000</t>
  </si>
  <si>
    <t>• Alimentación 100 - 240 VAC</t>
  </si>
  <si>
    <t>• Frecuencia 50 / 60 Hz</t>
  </si>
  <si>
    <t>• Ventiladores Mínimo dos (2), extraíbles en caliente.</t>
  </si>
  <si>
    <t>• Puerto de consola Un (1) Puerto de gestión RJ-45</t>
  </si>
  <si>
    <t>• Certificación en Seguridad UL62368-1 y/o UL60950-1 y/o IEC60825-1 y/o EN60825-1.</t>
  </si>
  <si>
    <t>• Certificación ambiental ROHS y/o WEEE y/o REACH.</t>
  </si>
  <si>
    <t>• Accesorios Cables de poder, Herrajes para anclaje en rack de 19”., Cable de consola de RJ 45 a USB (compatible USB2.0 y/o USB3.0) compatible con sistemas operativos windows 11, 10, 8., Módulos de Fibra Óptica y patchcord de F.O requerido para realizar la troncalización y/o conexión de dispositivos donde se supere la distancia permitida para conexión con cable UTP.</t>
  </si>
  <si>
    <t>• Ficha técnica Adjuntar ficha técnica del equipo ofertado. Deberá relacionar URL o enlace web del fabricante del producto con dominio .com, donde sea posible la verificación de la ficha técnica aportada en cada uno de su ítem.</t>
  </si>
  <si>
    <t>• Manual: Manual o guía de configuración CLI en idioma español en formato .docx y/o pdf, de las siguientes funciones del equipo: Acceso inicial y configuración básica del equipo. Configuración de usuario y contraseña. Configuración de acceso SSH y Web. Configuración de Vlan e interface Vlan. Configuración de interface modo Access, trunk e hibrido. Configuración de enrutamiento IPv4 e IPv6. Configuración de protocolo Spanning Tree, multicast. Procedimiento para actualización de firmware del equipo. Configuración de stack y las demás que sean necesarias para el funcionamiento del equipo.</t>
  </si>
  <si>
    <t>TOTAL MES MEDIOS TECNOLOGICOS IVA INCLUIDO</t>
  </si>
  <si>
    <t>NOVA SEGURIDAD PRIVADA LTDA</t>
  </si>
  <si>
    <t xml:space="preserve">SEGURIDAD NAPOLES LIMITADA </t>
  </si>
  <si>
    <t>COMPAÑIA DE VIGILANCIA PPH LIMITADA</t>
  </si>
  <si>
    <t>SEGURIDAD TREBOL LTDA</t>
  </si>
  <si>
    <r>
      <t xml:space="preserve">Que en virtud de las invitaciones a cotizar remitidas,  la </t>
    </r>
    <r>
      <rPr>
        <b/>
        <sz val="11"/>
        <rFont val="Arial"/>
        <family val="2"/>
      </rPr>
      <t xml:space="preserve">Dirección Seccional de Adminsitración Judicial de Bogotá </t>
    </r>
    <r>
      <rPr>
        <sz val="11"/>
        <rFont val="Arial"/>
        <family val="2"/>
      </rPr>
      <t xml:space="preserve">recibió oferta por parte de los siguientes cotizantes: 
AMCOVIT LTDA                                                                        Nit. 860011268-4
COMPAÑÍA DE VIGILANCIA PPH LTDA                              Nit. 830100582-5
COOPERATIVA DE VIGILANTES STARCOOP CTA          Nit. 830101476-7
COSEQUIN LTDA                                                                   Nit. 890001572-5
ROCA SEGURIDAD LTDA                                                    Nit. 900236139-3
SEGURIDAD CENTRAL LTDA                                             Nit. 860514568-8
SEGURIDAD RECORD DE COLOMBIA LTDA                  Nit. 890911972-2
ZIMA SEGURIDAD LTDA                                                       Nit 900.464.667-8
SEGURIDAD NAPOLES LIMITADA                                      Nit. 860.523.408-6
NOVA SEGURIDAD PRIVADA LTDA                                   Nit. 900983925-1
SEGURIDAD TREBOL LTDA                                                Nit 8001852152-2
</t>
    </r>
  </si>
  <si>
    <t>PROMEDIOS</t>
  </si>
  <si>
    <t>VALOR PROMEDIO UNITARIO SIN IVA</t>
  </si>
  <si>
    <t>VALOR PROMEDIO IVA</t>
  </si>
  <si>
    <t>VALOR TOTAL PROMEDIO  MES</t>
  </si>
  <si>
    <t>Elaboró: Enyi Aldana Vega/ Asistente Administrativo</t>
  </si>
  <si>
    <t xml:space="preserve">COORDINADORA DE SERVICIOS ADMINISTRATIVOS </t>
  </si>
  <si>
    <t>INDIRA ELISA PACHÓN SERNA</t>
  </si>
  <si>
    <r>
      <t xml:space="preserve">El presupuesto oficial estimado para el presente proceso de selección corresponde a la suma de de </t>
    </r>
    <r>
      <rPr>
        <b/>
        <sz val="11"/>
        <rFont val="Arial"/>
        <family val="2"/>
      </rPr>
      <t>MIL QUINIENTOS OCHENTA Y CUATRO MILLONES DE PESOS ($1.584.000.000)</t>
    </r>
    <r>
      <rPr>
        <sz val="11"/>
        <rFont val="Arial"/>
        <family val="2"/>
      </rPr>
      <t xml:space="preserve"> incluido IVA, AYS y demás impuestos y erogaciones a que haya lugar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</si>
</sst>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3">
    <font>
      <sz val="11"/>
      <color theme="1"/>
      <name val="Calibri"/>
      <family val="2"/>
      <scheme val="minor"/>
    </font>
    <font>
      <sz val="10"/>
      <name val="Arial"/>
      <family val="2"/>
    </font>
    <font>
      <b/>
      <sz val="11"/>
      <name val="Arial"/>
      <family val="2"/>
    </font>
    <font>
      <sz val="11"/>
      <name val="Arial"/>
      <family val="2"/>
    </font>
    <font>
      <b/>
      <sz val="11"/>
      <color rgb="FFFF0000"/>
      <name val="Arial"/>
      <family val="2"/>
    </font>
    <font>
      <sz val="11"/>
      <color rgb="FFFF0000"/>
      <name val="Arial"/>
      <family val="2"/>
    </font>
    <font>
      <sz val="10"/>
      <color theme="1"/>
      <name val="Zurich BT"/>
      <family val="2"/>
    </font>
    <font>
      <sz val="11"/>
      <color theme="1"/>
      <name val="Calibri"/>
      <family val="2"/>
      <scheme val="minor"/>
    </font>
    <font>
      <sz val="11"/>
      <color theme="1"/>
      <name val="Arial"/>
      <family val="2"/>
    </font>
    <font>
      <b/>
      <sz val="11"/>
      <color theme="1"/>
      <name val="Arial"/>
      <family val="2"/>
    </font>
    <font>
      <b/>
      <sz val="11"/>
      <color theme="1"/>
      <name val="Calibri"/>
      <family val="2"/>
      <scheme val="minor"/>
    </font>
    <font>
      <b/>
      <sz val="7"/>
      <color theme="1"/>
      <name val="Arial"/>
      <family val="2"/>
    </font>
    <font>
      <sz val="7"/>
      <color theme="1"/>
      <name val="Arial"/>
      <family val="2"/>
    </font>
  </fonts>
  <fills count="13">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
      <patternFill patternType="solid">
        <fgColor rgb="FFFFFFFF"/>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rgb="FFF2F2F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0" tint="-4.9989318521683403E-2"/>
        <bgColor indexed="64"/>
      </patternFill>
    </fill>
  </fills>
  <borders count="19">
    <border>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right/>
      <top/>
      <bottom style="thin">
        <color indexed="64"/>
      </bottom>
      <diagonal/>
    </border>
    <border>
      <left style="thin">
        <color indexed="64"/>
      </left>
      <right style="thin">
        <color indexed="64"/>
      </right>
      <top/>
      <bottom/>
      <diagonal/>
    </border>
  </borders>
  <cellStyleXfs count="4">
    <xf numFmtId="0" fontId="0" fillId="0" borderId="0"/>
    <xf numFmtId="0" fontId="1" fillId="0" borderId="0"/>
    <xf numFmtId="0" fontId="6" fillId="0" borderId="0"/>
    <xf numFmtId="44" fontId="7" fillId="0" borderId="0" applyFont="0" applyFill="0" applyBorder="0" applyAlignment="0" applyProtection="0"/>
  </cellStyleXfs>
  <cellXfs count="110">
    <xf numFmtId="0" fontId="0" fillId="0" borderId="0" xfId="0"/>
    <xf numFmtId="0" fontId="3" fillId="2" borderId="10" xfId="0" applyFont="1" applyFill="1" applyBorder="1" applyAlignment="1">
      <alignment horizontal="left" vertical="center" wrapText="1"/>
    </xf>
    <xf numFmtId="0" fontId="3" fillId="2" borderId="0" xfId="0" applyFont="1" applyFill="1" applyAlignment="1">
      <alignment horizontal="left" vertical="center" wrapText="1"/>
    </xf>
    <xf numFmtId="0" fontId="2" fillId="2" borderId="5" xfId="1" applyFont="1" applyFill="1" applyBorder="1" applyAlignment="1">
      <alignment horizontal="left" vertical="center" wrapText="1"/>
    </xf>
    <xf numFmtId="0" fontId="8" fillId="0" borderId="0" xfId="0" applyFont="1"/>
    <xf numFmtId="0" fontId="8" fillId="0" borderId="0" xfId="0" applyFont="1" applyAlignment="1">
      <alignment horizontal="center" vertical="center"/>
    </xf>
    <xf numFmtId="0" fontId="8" fillId="0" borderId="0" xfId="0" applyFont="1" applyAlignment="1">
      <alignment horizontal="left"/>
    </xf>
    <xf numFmtId="0" fontId="3" fillId="2" borderId="5" xfId="0" applyFont="1" applyFill="1" applyBorder="1" applyAlignment="1">
      <alignment wrapText="1"/>
    </xf>
    <xf numFmtId="0" fontId="2" fillId="7" borderId="5"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5" borderId="5" xfId="0" applyFont="1" applyFill="1" applyBorder="1" applyAlignment="1">
      <alignment horizontal="left" vertical="center" wrapText="1"/>
    </xf>
    <xf numFmtId="0" fontId="4" fillId="3" borderId="5" xfId="0" applyFont="1" applyFill="1" applyBorder="1" applyAlignment="1">
      <alignment horizontal="center" vertical="center" wrapText="1"/>
    </xf>
    <xf numFmtId="0" fontId="4" fillId="3" borderId="5" xfId="0" applyFont="1" applyFill="1" applyBorder="1" applyAlignment="1">
      <alignment horizontal="left" vertical="center" wrapText="1"/>
    </xf>
    <xf numFmtId="0" fontId="3" fillId="3" borderId="10" xfId="0" applyFont="1" applyFill="1" applyBorder="1" applyAlignment="1">
      <alignment wrapText="1"/>
    </xf>
    <xf numFmtId="0" fontId="3" fillId="3" borderId="0" xfId="0" applyFont="1" applyFill="1" applyAlignment="1">
      <alignment horizontal="left" wrapText="1"/>
    </xf>
    <xf numFmtId="0" fontId="3" fillId="3" borderId="0" xfId="0" applyFont="1" applyFill="1" applyAlignment="1">
      <alignment wrapText="1"/>
    </xf>
    <xf numFmtId="0" fontId="3" fillId="3" borderId="6" xfId="0" applyFont="1" applyFill="1" applyBorder="1" applyAlignment="1">
      <alignment wrapText="1"/>
    </xf>
    <xf numFmtId="0" fontId="3" fillId="3" borderId="7" xfId="0" applyFont="1" applyFill="1" applyBorder="1" applyAlignment="1">
      <alignment horizontal="left" wrapText="1"/>
    </xf>
    <xf numFmtId="0" fontId="3" fillId="3" borderId="7" xfId="0" applyFont="1" applyFill="1" applyBorder="1" applyAlignment="1">
      <alignment wrapText="1"/>
    </xf>
    <xf numFmtId="0" fontId="3" fillId="3" borderId="7" xfId="0" applyFont="1" applyFill="1" applyBorder="1" applyAlignment="1">
      <alignment horizontal="center" wrapText="1"/>
    </xf>
    <xf numFmtId="0" fontId="8" fillId="2" borderId="3" xfId="0" applyFont="1" applyFill="1" applyBorder="1" applyAlignment="1" applyProtection="1">
      <alignment horizontal="center" vertical="center" wrapText="1"/>
      <protection locked="0"/>
    </xf>
    <xf numFmtId="0" fontId="3" fillId="0" borderId="5" xfId="2" applyFont="1" applyBorder="1" applyAlignment="1">
      <alignment horizontal="center" vertical="center" wrapText="1"/>
    </xf>
    <xf numFmtId="0" fontId="9" fillId="0" borderId="5" xfId="0" applyFont="1" applyBorder="1" applyAlignment="1">
      <alignment horizontal="center" vertical="center"/>
    </xf>
    <xf numFmtId="164" fontId="3" fillId="0" borderId="5" xfId="3" applyNumberFormat="1" applyFont="1" applyFill="1" applyBorder="1" applyAlignment="1">
      <alignment horizontal="center" vertical="center" wrapText="1"/>
    </xf>
    <xf numFmtId="164" fontId="2" fillId="0" borderId="2" xfId="3" applyNumberFormat="1" applyFont="1" applyFill="1" applyBorder="1" applyAlignment="1">
      <alignment horizontal="center" vertical="center" wrapText="1"/>
    </xf>
    <xf numFmtId="0" fontId="2" fillId="5"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2" borderId="15" xfId="0" applyFont="1" applyFill="1" applyBorder="1" applyAlignment="1">
      <alignment horizontal="center" vertical="center" wrapText="1"/>
    </xf>
    <xf numFmtId="0" fontId="3" fillId="2" borderId="5" xfId="0" applyFont="1" applyFill="1" applyBorder="1" applyAlignment="1">
      <alignment vertical="center" wrapText="1"/>
    </xf>
    <xf numFmtId="0" fontId="3" fillId="0" borderId="5" xfId="0" applyFont="1" applyBorder="1" applyAlignment="1">
      <alignment vertical="center" wrapText="1"/>
    </xf>
    <xf numFmtId="0" fontId="3" fillId="2" borderId="15" xfId="0" applyFont="1" applyFill="1" applyBorder="1" applyAlignment="1">
      <alignment vertical="center" wrapText="1"/>
    </xf>
    <xf numFmtId="0" fontId="3" fillId="3" borderId="0" xfId="0" applyFont="1" applyFill="1" applyAlignment="1">
      <alignment horizontal="left" vertical="center" wrapText="1"/>
    </xf>
    <xf numFmtId="0" fontId="3" fillId="3" borderId="7" xfId="0" applyFont="1" applyFill="1" applyBorder="1" applyAlignment="1">
      <alignment horizontal="left" vertical="center" wrapText="1"/>
    </xf>
    <xf numFmtId="0" fontId="8" fillId="0" borderId="0" xfId="0" applyFont="1" applyAlignment="1">
      <alignment horizontal="left" vertical="center"/>
    </xf>
    <xf numFmtId="0" fontId="2" fillId="5" borderId="9" xfId="0" applyFont="1" applyFill="1" applyBorder="1" applyAlignment="1">
      <alignment horizontal="left" vertical="center" wrapText="1"/>
    </xf>
    <xf numFmtId="0" fontId="11" fillId="8" borderId="5" xfId="0" applyFont="1" applyFill="1" applyBorder="1" applyAlignment="1">
      <alignment horizontal="center" vertical="center" wrapText="1"/>
    </xf>
    <xf numFmtId="0" fontId="11" fillId="0" borderId="5" xfId="0" applyFont="1" applyBorder="1" applyAlignment="1">
      <alignment horizontal="center" vertical="center" wrapText="1"/>
    </xf>
    <xf numFmtId="164" fontId="0" fillId="9" borderId="5" xfId="3" applyNumberFormat="1" applyFont="1" applyFill="1" applyBorder="1" applyAlignment="1">
      <alignment horizontal="center" vertical="center"/>
    </xf>
    <xf numFmtId="164" fontId="0" fillId="0" borderId="5" xfId="3" applyNumberFormat="1" applyFont="1" applyBorder="1" applyAlignment="1">
      <alignment horizontal="center" vertical="center"/>
    </xf>
    <xf numFmtId="0" fontId="10" fillId="0" borderId="0" xfId="0" applyFont="1" applyAlignment="1">
      <alignment horizontal="center" vertical="center"/>
    </xf>
    <xf numFmtId="0" fontId="10" fillId="0" borderId="0" xfId="0" applyFont="1"/>
    <xf numFmtId="0" fontId="10" fillId="0" borderId="0" xfId="0" applyFont="1" applyAlignment="1">
      <alignment horizontal="left"/>
    </xf>
    <xf numFmtId="164" fontId="10" fillId="10" borderId="5" xfId="0" applyNumberFormat="1" applyFont="1" applyFill="1" applyBorder="1" applyAlignment="1">
      <alignment horizontal="center" vertical="center"/>
    </xf>
    <xf numFmtId="0" fontId="2" fillId="3" borderId="15" xfId="0" applyFont="1" applyFill="1" applyBorder="1" applyAlignment="1">
      <alignment horizontal="center" vertical="center" wrapText="1"/>
    </xf>
    <xf numFmtId="164" fontId="3" fillId="0" borderId="2" xfId="3" applyNumberFormat="1" applyFont="1" applyFill="1" applyBorder="1" applyAlignment="1">
      <alignment horizontal="center" vertical="center" wrapText="1"/>
    </xf>
    <xf numFmtId="164" fontId="0" fillId="2" borderId="5" xfId="3" applyNumberFormat="1" applyFont="1" applyFill="1" applyBorder="1" applyAlignment="1">
      <alignment horizontal="center" vertical="center"/>
    </xf>
    <xf numFmtId="0" fontId="11" fillId="10" borderId="5" xfId="0" applyFont="1" applyFill="1" applyBorder="1" applyAlignment="1">
      <alignment horizontal="center" vertical="center" wrapText="1"/>
    </xf>
    <xf numFmtId="164" fontId="10" fillId="10" borderId="5" xfId="3" applyNumberFormat="1" applyFont="1" applyFill="1" applyBorder="1" applyAlignment="1">
      <alignment horizontal="center" vertical="center"/>
    </xf>
    <xf numFmtId="164" fontId="10" fillId="11" borderId="5" xfId="0" applyNumberFormat="1" applyFont="1" applyFill="1" applyBorder="1" applyAlignment="1">
      <alignment horizontal="center" vertical="center"/>
    </xf>
    <xf numFmtId="164" fontId="10" fillId="2" borderId="5" xfId="3" applyNumberFormat="1" applyFont="1" applyFill="1" applyBorder="1" applyAlignment="1">
      <alignment horizontal="center" vertical="center"/>
    </xf>
    <xf numFmtId="0" fontId="0" fillId="12" borderId="0" xfId="0" applyFill="1"/>
    <xf numFmtId="0" fontId="3" fillId="0" borderId="0" xfId="0" applyFont="1"/>
    <xf numFmtId="0" fontId="2" fillId="3" borderId="10" xfId="0" applyFont="1" applyFill="1" applyBorder="1" applyAlignment="1">
      <alignment horizontal="center"/>
    </xf>
    <xf numFmtId="0" fontId="2" fillId="3" borderId="0" xfId="0" applyFont="1" applyFill="1" applyAlignment="1">
      <alignment horizontal="center"/>
    </xf>
    <xf numFmtId="0" fontId="8" fillId="0" borderId="14" xfId="0" applyFont="1" applyBorder="1" applyAlignment="1" applyProtection="1">
      <alignment horizontal="center" vertical="center" wrapText="1"/>
      <protection locked="0"/>
    </xf>
    <xf numFmtId="0" fontId="8" fillId="0" borderId="16" xfId="0" applyFont="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0" fontId="8" fillId="2" borderId="14" xfId="0" applyFont="1" applyFill="1" applyBorder="1" applyAlignment="1" applyProtection="1">
      <alignment horizontal="center" vertical="center" wrapText="1"/>
      <protection locked="0"/>
    </xf>
    <xf numFmtId="0" fontId="8" fillId="2" borderId="16"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2" fillId="7" borderId="15"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6" borderId="15" xfId="2" applyFont="1" applyFill="1" applyBorder="1" applyAlignment="1">
      <alignment horizontal="center" vertical="center" wrapText="1"/>
    </xf>
    <xf numFmtId="0" fontId="2" fillId="6" borderId="2" xfId="2" applyFont="1" applyFill="1" applyBorder="1" applyAlignment="1">
      <alignment horizontal="center" vertical="center" wrapText="1"/>
    </xf>
    <xf numFmtId="0" fontId="2" fillId="4" borderId="5" xfId="0" applyFont="1" applyFill="1" applyBorder="1" applyAlignment="1">
      <alignment horizontal="center" vertical="center" wrapText="1"/>
    </xf>
    <xf numFmtId="0" fontId="3" fillId="2" borderId="5" xfId="0" applyFont="1" applyFill="1" applyBorder="1" applyAlignment="1">
      <alignment horizontal="left" vertical="center" wrapText="1"/>
    </xf>
    <xf numFmtId="0" fontId="2" fillId="6" borderId="5" xfId="2" applyFont="1" applyFill="1" applyBorder="1" applyAlignment="1">
      <alignment horizontal="center" vertical="center" wrapText="1"/>
    </xf>
    <xf numFmtId="0" fontId="4" fillId="2" borderId="10" xfId="0" applyFont="1" applyFill="1" applyBorder="1" applyAlignment="1">
      <alignment horizontal="left" vertical="center" wrapText="1"/>
    </xf>
    <xf numFmtId="0" fontId="4" fillId="2" borderId="0" xfId="0" applyFont="1" applyFill="1" applyAlignment="1">
      <alignment horizontal="left" vertical="center" wrapText="1"/>
    </xf>
    <xf numFmtId="0" fontId="3" fillId="3" borderId="10" xfId="0" applyFont="1" applyFill="1" applyBorder="1" applyAlignment="1">
      <alignment horizontal="left" wrapText="1"/>
    </xf>
    <xf numFmtId="0" fontId="3" fillId="3" borderId="0" xfId="0" applyFont="1" applyFill="1" applyAlignment="1">
      <alignment horizontal="left" wrapText="1"/>
    </xf>
    <xf numFmtId="0" fontId="2" fillId="2" borderId="5" xfId="1" applyFont="1" applyFill="1" applyBorder="1" applyAlignment="1">
      <alignment horizontal="center" vertical="center" wrapText="1"/>
    </xf>
    <xf numFmtId="0" fontId="2" fillId="4" borderId="12"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3" fillId="2" borderId="8" xfId="0" applyFont="1" applyFill="1" applyBorder="1" applyAlignment="1">
      <alignment horizontal="left" vertical="center" wrapText="1"/>
    </xf>
    <xf numFmtId="0" fontId="3" fillId="2" borderId="11" xfId="0" applyFont="1" applyFill="1" applyBorder="1" applyAlignment="1">
      <alignment horizontal="left" vertical="center" wrapText="1"/>
    </xf>
    <xf numFmtId="0" fontId="2" fillId="3" borderId="10" xfId="0" applyFont="1" applyFill="1" applyBorder="1" applyAlignment="1">
      <alignment horizontal="center" wrapText="1"/>
    </xf>
    <xf numFmtId="0" fontId="2" fillId="3" borderId="0" xfId="0" applyFont="1" applyFill="1" applyAlignment="1">
      <alignment horizontal="center" wrapText="1"/>
    </xf>
    <xf numFmtId="0" fontId="2" fillId="4" borderId="10" xfId="0" applyFont="1" applyFill="1" applyBorder="1" applyAlignment="1">
      <alignment horizontal="center" vertical="center" wrapText="1"/>
    </xf>
    <xf numFmtId="0" fontId="2" fillId="4" borderId="0" xfId="0" applyFont="1" applyFill="1" applyAlignment="1">
      <alignment horizontal="center" vertical="center" wrapText="1"/>
    </xf>
    <xf numFmtId="0" fontId="3" fillId="3" borderId="5"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3" fillId="3" borderId="5" xfId="0" applyFont="1" applyFill="1" applyBorder="1" applyAlignment="1">
      <alignment horizontal="justify" vertical="center" wrapText="1"/>
    </xf>
    <xf numFmtId="0" fontId="8" fillId="3" borderId="5" xfId="0" applyFont="1" applyFill="1" applyBorder="1" applyAlignment="1">
      <alignment horizontal="justify" vertical="top" wrapText="1"/>
    </xf>
    <xf numFmtId="0" fontId="2" fillId="3" borderId="5" xfId="0" applyFont="1" applyFill="1" applyBorder="1" applyAlignment="1">
      <alignment horizontal="justify" vertical="center" wrapText="1"/>
    </xf>
    <xf numFmtId="0" fontId="11" fillId="8" borderId="5" xfId="0" applyFont="1" applyFill="1" applyBorder="1" applyAlignment="1">
      <alignment horizontal="center" vertical="center" wrapText="1"/>
    </xf>
    <xf numFmtId="0" fontId="11" fillId="8" borderId="5" xfId="0" applyFont="1" applyFill="1" applyBorder="1" applyAlignment="1">
      <alignment horizontal="left" vertical="center" wrapText="1"/>
    </xf>
    <xf numFmtId="0" fontId="11" fillId="0" borderId="5" xfId="0" applyFont="1" applyBorder="1" applyAlignment="1">
      <alignment horizontal="center" vertical="center" wrapText="1"/>
    </xf>
    <xf numFmtId="0" fontId="12" fillId="0" borderId="5" xfId="0" applyFont="1" applyBorder="1" applyAlignment="1">
      <alignment horizontal="left" vertical="center" wrapText="1"/>
    </xf>
    <xf numFmtId="164" fontId="0" fillId="0" borderId="5" xfId="3" applyNumberFormat="1" applyFont="1" applyBorder="1" applyAlignment="1">
      <alignment horizontal="center" vertical="center"/>
    </xf>
    <xf numFmtId="164" fontId="0" fillId="9" borderId="5" xfId="3" applyNumberFormat="1" applyFont="1" applyFill="1" applyBorder="1" applyAlignment="1">
      <alignment horizontal="center" vertical="center"/>
    </xf>
    <xf numFmtId="0" fontId="12" fillId="0" borderId="5" xfId="0" applyFont="1" applyBorder="1" applyAlignment="1">
      <alignment horizontal="center" vertical="center" wrapText="1"/>
    </xf>
    <xf numFmtId="0" fontId="10" fillId="0" borderId="5" xfId="0" applyFont="1" applyBorder="1" applyAlignment="1">
      <alignment horizontal="center"/>
    </xf>
    <xf numFmtId="0" fontId="10" fillId="9" borderId="5" xfId="0" applyFont="1" applyFill="1" applyBorder="1" applyAlignment="1">
      <alignment horizontal="center" vertical="center"/>
    </xf>
    <xf numFmtId="0" fontId="10" fillId="0" borderId="17" xfId="0" applyFont="1" applyBorder="1" applyAlignment="1">
      <alignment horizontal="center" vertical="center"/>
    </xf>
    <xf numFmtId="164" fontId="0" fillId="9" borderId="15" xfId="3" applyNumberFormat="1" applyFont="1" applyFill="1" applyBorder="1" applyAlignment="1">
      <alignment horizontal="center" vertical="center"/>
    </xf>
    <xf numFmtId="164" fontId="0" fillId="9" borderId="18" xfId="3" applyNumberFormat="1" applyFont="1" applyFill="1" applyBorder="1" applyAlignment="1">
      <alignment horizontal="center" vertical="center"/>
    </xf>
    <xf numFmtId="164" fontId="0" fillId="9" borderId="2" xfId="3" applyNumberFormat="1" applyFont="1" applyFill="1" applyBorder="1" applyAlignment="1">
      <alignment horizontal="center" vertical="center"/>
    </xf>
    <xf numFmtId="164" fontId="10" fillId="2" borderId="5" xfId="3" applyNumberFormat="1" applyFont="1" applyFill="1" applyBorder="1" applyAlignment="1">
      <alignment horizontal="center" vertical="center"/>
    </xf>
    <xf numFmtId="0" fontId="10" fillId="10" borderId="5" xfId="0" applyFont="1" applyFill="1" applyBorder="1" applyAlignment="1">
      <alignment horizontal="center" vertical="center"/>
    </xf>
    <xf numFmtId="164" fontId="0" fillId="2" borderId="15" xfId="3" applyNumberFormat="1" applyFont="1" applyFill="1" applyBorder="1" applyAlignment="1">
      <alignment horizontal="center" vertical="center"/>
    </xf>
    <xf numFmtId="164" fontId="0" fillId="2" borderId="18" xfId="3" applyNumberFormat="1" applyFont="1" applyFill="1" applyBorder="1" applyAlignment="1">
      <alignment horizontal="center" vertical="center"/>
    </xf>
    <xf numFmtId="164" fontId="0" fillId="2" borderId="2" xfId="3" applyNumberFormat="1" applyFont="1" applyFill="1" applyBorder="1" applyAlignment="1">
      <alignment horizontal="center" vertical="center"/>
    </xf>
    <xf numFmtId="164" fontId="0" fillId="2" borderId="5" xfId="3" applyNumberFormat="1" applyFont="1" applyFill="1" applyBorder="1" applyAlignment="1">
      <alignment horizontal="center" vertical="center"/>
    </xf>
    <xf numFmtId="164" fontId="10" fillId="10" borderId="5" xfId="3" applyNumberFormat="1" applyFont="1" applyFill="1" applyBorder="1" applyAlignment="1">
      <alignment horizontal="center" vertical="center"/>
    </xf>
  </cellXfs>
  <cellStyles count="4">
    <cellStyle name="Moneda" xfId="3" builtinId="4"/>
    <cellStyle name="Normal" xfId="0" builtinId="0"/>
    <cellStyle name="Normal 2" xfId="1" xr:uid="{52EF6C3A-040C-40C8-8F27-D9B27163DE5A}"/>
    <cellStyle name="Normal 2 2" xfId="2" xr:uid="{EF46793B-1CEC-402D-8FAB-A8BEAA1DCBF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g"/><Relationship Id="rId6" Type="http://schemas.openxmlformats.org/officeDocument/2006/relationships/image" Target="../media/image6.png"/><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66675</xdr:rowOff>
    </xdr:from>
    <xdr:to>
      <xdr:col>1</xdr:col>
      <xdr:colOff>1123188</xdr:colOff>
      <xdr:row>0</xdr:row>
      <xdr:rowOff>646557</xdr:rowOff>
    </xdr:to>
    <xdr:pic>
      <xdr:nvPicPr>
        <xdr:cNvPr id="2" name="Imagen 1">
          <a:extLst>
            <a:ext uri="{FF2B5EF4-FFF2-40B4-BE49-F238E27FC236}">
              <a16:creationId xmlns:a16="http://schemas.microsoft.com/office/drawing/2014/main" id="{BA311A71-C0A9-4945-94A1-216C2772150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 y="66675"/>
          <a:ext cx="1847088" cy="560832"/>
        </a:xfrm>
        <a:prstGeom prst="rect">
          <a:avLst/>
        </a:prstGeom>
      </xdr:spPr>
    </xdr:pic>
    <xdr:clientData/>
  </xdr:twoCellAnchor>
  <xdr:twoCellAnchor editAs="oneCell">
    <xdr:from>
      <xdr:col>0</xdr:col>
      <xdr:colOff>291352</xdr:colOff>
      <xdr:row>4</xdr:row>
      <xdr:rowOff>773205</xdr:rowOff>
    </xdr:from>
    <xdr:to>
      <xdr:col>2</xdr:col>
      <xdr:colOff>827051</xdr:colOff>
      <xdr:row>4</xdr:row>
      <xdr:rowOff>4728882</xdr:rowOff>
    </xdr:to>
    <xdr:pic>
      <xdr:nvPicPr>
        <xdr:cNvPr id="5" name="Imagen 4">
          <a:extLst>
            <a:ext uri="{FF2B5EF4-FFF2-40B4-BE49-F238E27FC236}">
              <a16:creationId xmlns:a16="http://schemas.microsoft.com/office/drawing/2014/main" id="{EC97682B-C21A-5550-C887-9F54B5AF522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1352" y="2868705"/>
          <a:ext cx="4020728" cy="3955677"/>
        </a:xfrm>
        <a:prstGeom prst="rect">
          <a:avLst/>
        </a:prstGeom>
        <a:noFill/>
        <a:ln>
          <a:noFill/>
        </a:ln>
      </xdr:spPr>
    </xdr:pic>
    <xdr:clientData/>
  </xdr:twoCellAnchor>
  <xdr:twoCellAnchor editAs="oneCell">
    <xdr:from>
      <xdr:col>3</xdr:col>
      <xdr:colOff>659467</xdr:colOff>
      <xdr:row>4</xdr:row>
      <xdr:rowOff>806823</xdr:rowOff>
    </xdr:from>
    <xdr:to>
      <xdr:col>7</xdr:col>
      <xdr:colOff>635074</xdr:colOff>
      <xdr:row>4</xdr:row>
      <xdr:rowOff>4829736</xdr:rowOff>
    </xdr:to>
    <xdr:pic>
      <xdr:nvPicPr>
        <xdr:cNvPr id="8" name="Imagen 7">
          <a:extLst>
            <a:ext uri="{FF2B5EF4-FFF2-40B4-BE49-F238E27FC236}">
              <a16:creationId xmlns:a16="http://schemas.microsoft.com/office/drawing/2014/main" id="{2BACE994-1CEA-23E8-EE86-600383B7484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03085" y="2902323"/>
          <a:ext cx="3964901" cy="4022913"/>
        </a:xfrm>
        <a:prstGeom prst="rect">
          <a:avLst/>
        </a:prstGeom>
        <a:noFill/>
        <a:ln>
          <a:noFill/>
        </a:ln>
      </xdr:spPr>
    </xdr:pic>
    <xdr:clientData/>
  </xdr:twoCellAnchor>
  <xdr:twoCellAnchor editAs="oneCell">
    <xdr:from>
      <xdr:col>8</xdr:col>
      <xdr:colOff>89649</xdr:colOff>
      <xdr:row>4</xdr:row>
      <xdr:rowOff>818029</xdr:rowOff>
    </xdr:from>
    <xdr:to>
      <xdr:col>11</xdr:col>
      <xdr:colOff>327391</xdr:colOff>
      <xdr:row>4</xdr:row>
      <xdr:rowOff>4807323</xdr:rowOff>
    </xdr:to>
    <xdr:pic>
      <xdr:nvPicPr>
        <xdr:cNvPr id="9" name="Imagen 8">
          <a:extLst>
            <a:ext uri="{FF2B5EF4-FFF2-40B4-BE49-F238E27FC236}">
              <a16:creationId xmlns:a16="http://schemas.microsoft.com/office/drawing/2014/main" id="{60A2A4FB-6C61-364F-F053-CAA3188492A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606120" y="2913529"/>
          <a:ext cx="4193419" cy="3989294"/>
        </a:xfrm>
        <a:prstGeom prst="rect">
          <a:avLst/>
        </a:prstGeom>
        <a:noFill/>
        <a:ln>
          <a:noFill/>
        </a:ln>
      </xdr:spPr>
    </xdr:pic>
    <xdr:clientData/>
  </xdr:twoCellAnchor>
  <xdr:twoCellAnchor editAs="oneCell">
    <xdr:from>
      <xdr:col>11</xdr:col>
      <xdr:colOff>526677</xdr:colOff>
      <xdr:row>4</xdr:row>
      <xdr:rowOff>773203</xdr:rowOff>
    </xdr:from>
    <xdr:to>
      <xdr:col>14</xdr:col>
      <xdr:colOff>972522</xdr:colOff>
      <xdr:row>4</xdr:row>
      <xdr:rowOff>4072663</xdr:rowOff>
    </xdr:to>
    <xdr:pic>
      <xdr:nvPicPr>
        <xdr:cNvPr id="10" name="Imagen 9">
          <a:extLst>
            <a:ext uri="{FF2B5EF4-FFF2-40B4-BE49-F238E27FC236}">
              <a16:creationId xmlns:a16="http://schemas.microsoft.com/office/drawing/2014/main" id="{C5A647E0-D329-D227-324D-97975A41C606}"/>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2998824" y="2868703"/>
          <a:ext cx="4513580" cy="3299460"/>
        </a:xfrm>
        <a:prstGeom prst="rect">
          <a:avLst/>
        </a:prstGeom>
        <a:noFill/>
        <a:ln>
          <a:noFill/>
        </a:ln>
      </xdr:spPr>
    </xdr:pic>
    <xdr:clientData/>
  </xdr:twoCellAnchor>
  <xdr:twoCellAnchor editAs="oneCell">
    <xdr:from>
      <xdr:col>8</xdr:col>
      <xdr:colOff>291353</xdr:colOff>
      <xdr:row>31</xdr:row>
      <xdr:rowOff>694764</xdr:rowOff>
    </xdr:from>
    <xdr:to>
      <xdr:col>10</xdr:col>
      <xdr:colOff>369794</xdr:colOff>
      <xdr:row>34</xdr:row>
      <xdr:rowOff>57068</xdr:rowOff>
    </xdr:to>
    <xdr:pic>
      <xdr:nvPicPr>
        <xdr:cNvPr id="3" name="Imagen 2">
          <a:extLst>
            <a:ext uri="{FF2B5EF4-FFF2-40B4-BE49-F238E27FC236}">
              <a16:creationId xmlns:a16="http://schemas.microsoft.com/office/drawing/2014/main" id="{8D63A83F-5BD7-ABDF-F969-CCA29A8891B2}"/>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l="-2209" t="8908" r="2647" b="12885"/>
        <a:stretch>
          <a:fillRect/>
        </a:stretch>
      </xdr:blipFill>
      <xdr:spPr bwMode="auto">
        <a:xfrm>
          <a:off x="10253382" y="26255382"/>
          <a:ext cx="2678206" cy="1076804"/>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2AB091-451C-4F68-AF1E-1DABE65D5C16}">
  <dimension ref="A1:S39"/>
  <sheetViews>
    <sheetView tabSelected="1" topLeftCell="A10" zoomScale="85" zoomScaleNormal="85" workbookViewId="0">
      <selection activeCell="G33" sqref="G33"/>
    </sheetView>
  </sheetViews>
  <sheetFormatPr baseColWidth="10" defaultRowHeight="14.25"/>
  <cols>
    <col min="1" max="1" width="11.42578125" style="4"/>
    <col min="2" max="2" width="40.85546875" style="35" customWidth="1"/>
    <col min="3" max="3" width="13.5703125" style="35" customWidth="1"/>
    <col min="4" max="4" width="14.42578125" style="6" customWidth="1"/>
    <col min="5" max="6" width="13" style="4" customWidth="1"/>
    <col min="7" max="7" width="19.42578125" style="4" customWidth="1"/>
    <col min="8" max="8" width="23.7109375" style="4" customWidth="1"/>
    <col min="9" max="9" width="20.28515625" style="4" customWidth="1"/>
    <col min="10" max="10" width="18.7109375" style="4" customWidth="1"/>
    <col min="11" max="17" width="20.28515625" style="4" customWidth="1"/>
    <col min="18" max="18" width="17.42578125" style="53" customWidth="1"/>
    <col min="19" max="16384" width="11.42578125" style="4"/>
  </cols>
  <sheetData>
    <row r="1" spans="1:19" ht="54" customHeight="1">
      <c r="A1" s="7"/>
      <c r="B1" s="3"/>
      <c r="C1" s="3"/>
      <c r="D1" s="3"/>
      <c r="E1" s="75" t="s">
        <v>0</v>
      </c>
      <c r="F1" s="75"/>
      <c r="G1" s="75"/>
      <c r="H1" s="75"/>
      <c r="I1" s="75"/>
      <c r="J1" s="75"/>
      <c r="K1" s="75"/>
      <c r="L1" s="75"/>
      <c r="M1" s="75"/>
      <c r="N1" s="75"/>
      <c r="O1" s="75"/>
      <c r="P1" s="75"/>
      <c r="Q1" s="75"/>
      <c r="R1" s="75"/>
    </row>
    <row r="2" spans="1:19" ht="15">
      <c r="A2" s="75" t="s">
        <v>17</v>
      </c>
      <c r="B2" s="75"/>
      <c r="C2" s="75"/>
      <c r="D2" s="75"/>
      <c r="E2" s="75"/>
      <c r="F2" s="75"/>
      <c r="G2" s="75"/>
      <c r="H2" s="75"/>
      <c r="I2" s="75"/>
      <c r="J2" s="75"/>
      <c r="K2" s="75"/>
      <c r="L2" s="75"/>
      <c r="M2" s="75"/>
      <c r="N2" s="75"/>
      <c r="O2" s="75"/>
      <c r="P2" s="75"/>
      <c r="Q2" s="75"/>
      <c r="R2" s="75"/>
    </row>
    <row r="3" spans="1:19" ht="81" customHeight="1">
      <c r="A3" s="87" t="s">
        <v>39</v>
      </c>
      <c r="B3" s="87"/>
      <c r="C3" s="87"/>
      <c r="D3" s="87"/>
      <c r="E3" s="87"/>
      <c r="F3" s="87"/>
      <c r="G3" s="87"/>
      <c r="H3" s="87"/>
      <c r="I3" s="87"/>
      <c r="J3" s="87"/>
      <c r="K3" s="87"/>
      <c r="L3" s="87"/>
      <c r="M3" s="87"/>
      <c r="N3" s="87"/>
      <c r="O3" s="87"/>
      <c r="P3" s="87"/>
      <c r="Q3" s="87"/>
      <c r="R3" s="87"/>
    </row>
    <row r="4" spans="1:19" ht="15">
      <c r="A4" s="68" t="s">
        <v>1</v>
      </c>
      <c r="B4" s="68"/>
      <c r="C4" s="68"/>
      <c r="D4" s="68"/>
      <c r="E4" s="68"/>
      <c r="F4" s="68"/>
      <c r="G4" s="68"/>
      <c r="H4" s="68"/>
      <c r="I4" s="68"/>
      <c r="J4" s="68"/>
      <c r="K4" s="68"/>
      <c r="L4" s="68"/>
      <c r="M4" s="68"/>
      <c r="N4" s="68"/>
      <c r="O4" s="68"/>
      <c r="P4" s="68"/>
      <c r="Q4" s="68"/>
      <c r="R4" s="68"/>
    </row>
    <row r="5" spans="1:19" ht="409.5" customHeight="1">
      <c r="A5" s="88" t="s">
        <v>38</v>
      </c>
      <c r="B5" s="88"/>
      <c r="C5" s="88"/>
      <c r="D5" s="88"/>
      <c r="E5" s="88"/>
      <c r="F5" s="88"/>
      <c r="G5" s="88"/>
      <c r="H5" s="88"/>
      <c r="I5" s="88"/>
      <c r="J5" s="88"/>
      <c r="K5" s="88"/>
      <c r="L5" s="88"/>
      <c r="M5" s="88"/>
      <c r="N5" s="88"/>
      <c r="O5" s="88"/>
      <c r="P5" s="88"/>
      <c r="Q5" s="88"/>
      <c r="R5" s="88"/>
    </row>
    <row r="6" spans="1:19" ht="69.75" customHeight="1">
      <c r="A6" s="89" t="s">
        <v>2</v>
      </c>
      <c r="B6" s="89"/>
      <c r="C6" s="89"/>
      <c r="D6" s="89"/>
      <c r="E6" s="89"/>
      <c r="F6" s="89"/>
      <c r="G6" s="89"/>
      <c r="H6" s="89"/>
      <c r="I6" s="89"/>
      <c r="J6" s="89"/>
      <c r="K6" s="89"/>
      <c r="L6" s="89"/>
      <c r="M6" s="89"/>
      <c r="N6" s="89"/>
      <c r="O6" s="89"/>
      <c r="P6" s="89"/>
      <c r="Q6" s="89"/>
      <c r="R6" s="89"/>
    </row>
    <row r="7" spans="1:19" ht="15">
      <c r="A7" s="68" t="s">
        <v>3</v>
      </c>
      <c r="B7" s="68"/>
      <c r="C7" s="68"/>
      <c r="D7" s="68"/>
      <c r="E7" s="68"/>
      <c r="F7" s="68"/>
      <c r="G7" s="68"/>
      <c r="H7" s="68"/>
      <c r="I7" s="68"/>
      <c r="J7" s="68"/>
      <c r="K7" s="68"/>
      <c r="L7" s="68"/>
      <c r="M7" s="68"/>
      <c r="N7" s="68"/>
      <c r="O7" s="68"/>
      <c r="P7" s="68"/>
      <c r="Q7" s="68"/>
      <c r="R7" s="68"/>
    </row>
    <row r="8" spans="1:19" ht="234" customHeight="1">
      <c r="A8" s="69" t="s">
        <v>113</v>
      </c>
      <c r="B8" s="69"/>
      <c r="C8" s="69"/>
      <c r="D8" s="69"/>
      <c r="E8" s="69"/>
      <c r="F8" s="69"/>
      <c r="G8" s="69"/>
      <c r="H8" s="69"/>
      <c r="I8" s="69"/>
      <c r="J8" s="69"/>
      <c r="K8" s="69"/>
      <c r="L8" s="69"/>
      <c r="M8" s="69"/>
      <c r="N8" s="69"/>
      <c r="O8" s="69"/>
      <c r="P8" s="69"/>
      <c r="Q8" s="69"/>
      <c r="R8" s="69"/>
    </row>
    <row r="9" spans="1:19" ht="59.25" customHeight="1">
      <c r="A9" s="69" t="s">
        <v>37</v>
      </c>
      <c r="B9" s="69"/>
      <c r="C9" s="69"/>
      <c r="D9" s="69"/>
      <c r="E9" s="69"/>
      <c r="F9" s="69"/>
      <c r="G9" s="69"/>
      <c r="H9" s="69"/>
      <c r="I9" s="69"/>
      <c r="J9" s="69"/>
      <c r="K9" s="69"/>
      <c r="L9" s="69"/>
      <c r="M9" s="69"/>
      <c r="N9" s="69"/>
      <c r="O9" s="69"/>
      <c r="P9" s="69"/>
      <c r="Q9" s="69"/>
      <c r="R9" s="69"/>
    </row>
    <row r="10" spans="1:19" s="5" customFormat="1" ht="49.5" customHeight="1">
      <c r="A10" s="70" t="s">
        <v>4</v>
      </c>
      <c r="B10" s="70" t="s">
        <v>5</v>
      </c>
      <c r="C10" s="66" t="s">
        <v>36</v>
      </c>
      <c r="D10" s="70" t="s">
        <v>33</v>
      </c>
      <c r="E10" s="70" t="s">
        <v>34</v>
      </c>
      <c r="F10" s="66" t="s">
        <v>35</v>
      </c>
      <c r="G10" s="23" t="s">
        <v>19</v>
      </c>
      <c r="H10" s="9" t="s">
        <v>20</v>
      </c>
      <c r="I10" s="9" t="s">
        <v>26</v>
      </c>
      <c r="J10" s="9" t="s">
        <v>27</v>
      </c>
      <c r="K10" s="9" t="s">
        <v>28</v>
      </c>
      <c r="L10" s="9" t="s">
        <v>29</v>
      </c>
      <c r="M10" s="9" t="s">
        <v>30</v>
      </c>
      <c r="N10" s="9" t="s">
        <v>31</v>
      </c>
      <c r="O10" s="45" t="s">
        <v>109</v>
      </c>
      <c r="P10" s="45" t="s">
        <v>110</v>
      </c>
      <c r="Q10" s="45" t="s">
        <v>112</v>
      </c>
      <c r="R10" s="62" t="s">
        <v>6</v>
      </c>
    </row>
    <row r="11" spans="1:19" ht="48.75" customHeight="1">
      <c r="A11" s="70"/>
      <c r="B11" s="70"/>
      <c r="C11" s="67"/>
      <c r="D11" s="70"/>
      <c r="E11" s="70"/>
      <c r="F11" s="67"/>
      <c r="G11" s="8" t="s">
        <v>18</v>
      </c>
      <c r="H11" s="8" t="s">
        <v>18</v>
      </c>
      <c r="I11" s="8" t="s">
        <v>18</v>
      </c>
      <c r="J11" s="8" t="s">
        <v>18</v>
      </c>
      <c r="K11" s="8" t="s">
        <v>18</v>
      </c>
      <c r="L11" s="8" t="s">
        <v>18</v>
      </c>
      <c r="M11" s="8" t="s">
        <v>18</v>
      </c>
      <c r="N11" s="8" t="s">
        <v>18</v>
      </c>
      <c r="O11" s="8" t="s">
        <v>18</v>
      </c>
      <c r="P11" s="8" t="s">
        <v>18</v>
      </c>
      <c r="Q11" s="8" t="s">
        <v>18</v>
      </c>
      <c r="R11" s="63"/>
      <c r="S11" s="5"/>
    </row>
    <row r="12" spans="1:19" ht="48.75" customHeight="1">
      <c r="A12" s="21">
        <v>1</v>
      </c>
      <c r="B12" s="30" t="s">
        <v>21</v>
      </c>
      <c r="C12" s="27">
        <v>3</v>
      </c>
      <c r="D12" s="27">
        <v>30</v>
      </c>
      <c r="E12" s="22">
        <v>24</v>
      </c>
      <c r="F12" s="22">
        <v>24</v>
      </c>
      <c r="G12" s="24">
        <v>4500</v>
      </c>
      <c r="H12" s="24">
        <v>12685</v>
      </c>
      <c r="I12" s="24">
        <v>2500</v>
      </c>
      <c r="J12" s="24">
        <v>4500</v>
      </c>
      <c r="K12" s="24">
        <v>12750</v>
      </c>
      <c r="L12" s="24">
        <v>1500</v>
      </c>
      <c r="M12" s="24">
        <v>1750</v>
      </c>
      <c r="N12" s="24">
        <v>1750</v>
      </c>
      <c r="O12" s="46">
        <v>50</v>
      </c>
      <c r="P12" s="46">
        <v>4800</v>
      </c>
      <c r="Q12" s="24">
        <v>3000</v>
      </c>
      <c r="R12" s="25">
        <f>+GEOMEAN(G12:Q12)</f>
        <v>2529.120926456585</v>
      </c>
      <c r="S12" s="5"/>
    </row>
    <row r="13" spans="1:19" ht="48.75" customHeight="1">
      <c r="A13" s="21">
        <v>2</v>
      </c>
      <c r="B13" s="30" t="s">
        <v>22</v>
      </c>
      <c r="C13" s="27">
        <v>21</v>
      </c>
      <c r="D13" s="27">
        <v>30</v>
      </c>
      <c r="E13" s="22">
        <v>24</v>
      </c>
      <c r="F13" s="22">
        <v>24</v>
      </c>
      <c r="G13" s="24">
        <v>4500</v>
      </c>
      <c r="H13" s="24">
        <v>12685</v>
      </c>
      <c r="I13" s="24">
        <v>2500</v>
      </c>
      <c r="J13" s="24">
        <v>4500</v>
      </c>
      <c r="K13" s="24">
        <v>12750</v>
      </c>
      <c r="L13" s="24">
        <v>1500</v>
      </c>
      <c r="M13" s="24">
        <v>1750</v>
      </c>
      <c r="N13" s="24">
        <v>1750</v>
      </c>
      <c r="O13" s="46">
        <v>50</v>
      </c>
      <c r="P13" s="46">
        <v>4800</v>
      </c>
      <c r="Q13" s="24">
        <v>3000</v>
      </c>
      <c r="R13" s="25">
        <f>+GEOMEAN(G13:Q13)</f>
        <v>2529.120926456585</v>
      </c>
      <c r="S13" s="5"/>
    </row>
    <row r="14" spans="1:19" ht="48.75" customHeight="1">
      <c r="A14" s="56">
        <v>3</v>
      </c>
      <c r="B14" s="31" t="s">
        <v>23</v>
      </c>
      <c r="C14" s="28">
        <v>28</v>
      </c>
      <c r="D14" s="28">
        <v>22</v>
      </c>
      <c r="E14" s="22">
        <v>13</v>
      </c>
      <c r="F14" s="22">
        <v>12</v>
      </c>
      <c r="G14" s="24">
        <v>1500</v>
      </c>
      <c r="H14" s="24">
        <v>12685</v>
      </c>
      <c r="I14" s="24">
        <v>2500</v>
      </c>
      <c r="J14" s="24">
        <v>4500</v>
      </c>
      <c r="K14" s="24">
        <v>12750</v>
      </c>
      <c r="L14" s="24">
        <v>1000</v>
      </c>
      <c r="M14" s="24">
        <v>1750</v>
      </c>
      <c r="N14" s="24">
        <v>1750</v>
      </c>
      <c r="O14" s="46">
        <v>50</v>
      </c>
      <c r="P14" s="46">
        <v>1406</v>
      </c>
      <c r="Q14" s="24">
        <v>1500</v>
      </c>
      <c r="R14" s="25">
        <f t="shared" ref="R14:R19" si="0">+GEOMEAN(G14:Q14)</f>
        <v>1852.4328135962346</v>
      </c>
      <c r="S14" s="5"/>
    </row>
    <row r="15" spans="1:19" ht="48.75" customHeight="1">
      <c r="A15" s="57"/>
      <c r="B15" s="31" t="s">
        <v>23</v>
      </c>
      <c r="C15" s="28">
        <v>28</v>
      </c>
      <c r="D15" s="28">
        <v>21</v>
      </c>
      <c r="E15" s="22">
        <v>13</v>
      </c>
      <c r="F15" s="22">
        <v>12</v>
      </c>
      <c r="G15" s="24">
        <v>1500</v>
      </c>
      <c r="H15" s="24">
        <v>12685</v>
      </c>
      <c r="I15" s="24">
        <v>2500</v>
      </c>
      <c r="J15" s="24">
        <v>4500</v>
      </c>
      <c r="K15" s="24">
        <v>12750</v>
      </c>
      <c r="L15" s="24">
        <v>1000</v>
      </c>
      <c r="M15" s="24">
        <v>1750</v>
      </c>
      <c r="N15" s="24">
        <v>1750</v>
      </c>
      <c r="O15" s="46">
        <v>50</v>
      </c>
      <c r="P15" s="46">
        <v>1406</v>
      </c>
      <c r="Q15" s="24">
        <v>1500</v>
      </c>
      <c r="R15" s="25">
        <f t="shared" si="0"/>
        <v>1852.4328135962346</v>
      </c>
      <c r="S15" s="5"/>
    </row>
    <row r="16" spans="1:19" ht="48.75" customHeight="1">
      <c r="A16" s="57"/>
      <c r="B16" s="31" t="s">
        <v>23</v>
      </c>
      <c r="C16" s="28">
        <v>28</v>
      </c>
      <c r="D16" s="28">
        <v>19</v>
      </c>
      <c r="E16" s="22">
        <v>13</v>
      </c>
      <c r="F16" s="22">
        <v>12</v>
      </c>
      <c r="G16" s="24">
        <v>1500</v>
      </c>
      <c r="H16" s="24">
        <v>12685</v>
      </c>
      <c r="I16" s="24">
        <v>2500</v>
      </c>
      <c r="J16" s="24">
        <v>4500</v>
      </c>
      <c r="K16" s="24">
        <v>12750</v>
      </c>
      <c r="L16" s="24">
        <v>1000</v>
      </c>
      <c r="M16" s="24">
        <v>1750</v>
      </c>
      <c r="N16" s="24">
        <v>1750</v>
      </c>
      <c r="O16" s="46">
        <v>50</v>
      </c>
      <c r="P16" s="46">
        <v>1406</v>
      </c>
      <c r="Q16" s="24">
        <v>1500</v>
      </c>
      <c r="R16" s="25">
        <f t="shared" si="0"/>
        <v>1852.4328135962346</v>
      </c>
      <c r="S16" s="5"/>
    </row>
    <row r="17" spans="1:19" ht="48.75" customHeight="1">
      <c r="A17" s="58"/>
      <c r="B17" s="31" t="s">
        <v>23</v>
      </c>
      <c r="C17" s="28">
        <v>28</v>
      </c>
      <c r="D17" s="28">
        <v>20</v>
      </c>
      <c r="E17" s="22">
        <v>13</v>
      </c>
      <c r="F17" s="22">
        <v>12</v>
      </c>
      <c r="G17" s="24">
        <v>1500</v>
      </c>
      <c r="H17" s="24">
        <v>12685</v>
      </c>
      <c r="I17" s="24">
        <v>2500</v>
      </c>
      <c r="J17" s="24">
        <v>4500</v>
      </c>
      <c r="K17" s="24">
        <v>12750</v>
      </c>
      <c r="L17" s="24">
        <v>1000</v>
      </c>
      <c r="M17" s="24">
        <v>1750</v>
      </c>
      <c r="N17" s="24">
        <v>1750</v>
      </c>
      <c r="O17" s="46">
        <v>50</v>
      </c>
      <c r="P17" s="46">
        <v>1406</v>
      </c>
      <c r="Q17" s="24">
        <v>1500</v>
      </c>
      <c r="R17" s="25">
        <f t="shared" si="0"/>
        <v>1852.4328135962346</v>
      </c>
      <c r="S17" s="5"/>
    </row>
    <row r="18" spans="1:19" ht="48.75" customHeight="1">
      <c r="A18" s="56">
        <v>4</v>
      </c>
      <c r="B18" s="31" t="s">
        <v>24</v>
      </c>
      <c r="C18" s="28">
        <v>3</v>
      </c>
      <c r="D18" s="28">
        <v>22</v>
      </c>
      <c r="E18" s="22">
        <v>13</v>
      </c>
      <c r="F18" s="22">
        <v>9</v>
      </c>
      <c r="G18" s="24">
        <v>1500</v>
      </c>
      <c r="H18" s="24">
        <v>12685</v>
      </c>
      <c r="I18" s="24">
        <v>2500</v>
      </c>
      <c r="J18" s="24">
        <v>4500</v>
      </c>
      <c r="K18" s="24">
        <v>12750</v>
      </c>
      <c r="L18" s="24">
        <v>1000</v>
      </c>
      <c r="M18" s="24">
        <v>1750</v>
      </c>
      <c r="N18" s="24">
        <v>1750</v>
      </c>
      <c r="O18" s="46">
        <v>50</v>
      </c>
      <c r="P18" s="46">
        <v>1054</v>
      </c>
      <c r="Q18" s="24">
        <f>125*9</f>
        <v>1125</v>
      </c>
      <c r="R18" s="25">
        <f t="shared" si="0"/>
        <v>1757.95440408268</v>
      </c>
      <c r="S18" s="5"/>
    </row>
    <row r="19" spans="1:19" ht="48.75" customHeight="1">
      <c r="A19" s="57"/>
      <c r="B19" s="31" t="s">
        <v>24</v>
      </c>
      <c r="C19" s="28">
        <v>3</v>
      </c>
      <c r="D19" s="28">
        <v>21</v>
      </c>
      <c r="E19" s="22">
        <v>13</v>
      </c>
      <c r="F19" s="22">
        <v>9</v>
      </c>
      <c r="G19" s="24">
        <v>1500</v>
      </c>
      <c r="H19" s="24">
        <v>12685</v>
      </c>
      <c r="I19" s="24">
        <v>2500</v>
      </c>
      <c r="J19" s="24">
        <v>4500</v>
      </c>
      <c r="K19" s="24">
        <v>12750</v>
      </c>
      <c r="L19" s="24">
        <v>1000</v>
      </c>
      <c r="M19" s="24">
        <v>1750</v>
      </c>
      <c r="N19" s="24">
        <v>1750</v>
      </c>
      <c r="O19" s="46">
        <v>50</v>
      </c>
      <c r="P19" s="46">
        <v>1054</v>
      </c>
      <c r="Q19" s="24">
        <f>125*9</f>
        <v>1125</v>
      </c>
      <c r="R19" s="25">
        <f t="shared" si="0"/>
        <v>1757.95440408268</v>
      </c>
      <c r="S19" s="5"/>
    </row>
    <row r="20" spans="1:19" ht="48.75" customHeight="1">
      <c r="A20" s="57"/>
      <c r="B20" s="31" t="s">
        <v>24</v>
      </c>
      <c r="C20" s="28">
        <v>3</v>
      </c>
      <c r="D20" s="28">
        <v>19</v>
      </c>
      <c r="E20" s="22">
        <v>13</v>
      </c>
      <c r="F20" s="22">
        <v>9</v>
      </c>
      <c r="G20" s="24">
        <v>1500</v>
      </c>
      <c r="H20" s="24">
        <v>12685</v>
      </c>
      <c r="I20" s="24">
        <v>2500</v>
      </c>
      <c r="J20" s="24">
        <v>4500</v>
      </c>
      <c r="K20" s="24">
        <v>12750</v>
      </c>
      <c r="L20" s="24">
        <v>1000</v>
      </c>
      <c r="M20" s="24">
        <v>1750</v>
      </c>
      <c r="N20" s="24">
        <v>1750</v>
      </c>
      <c r="O20" s="46">
        <v>50</v>
      </c>
      <c r="P20" s="46">
        <v>1054</v>
      </c>
      <c r="Q20" s="24">
        <f>125*9</f>
        <v>1125</v>
      </c>
      <c r="R20" s="25">
        <f>+GEOMEAN(G20:Q20)</f>
        <v>1757.95440408268</v>
      </c>
      <c r="S20" s="5"/>
    </row>
    <row r="21" spans="1:19" ht="48.75" customHeight="1">
      <c r="A21" s="58"/>
      <c r="B21" s="31" t="s">
        <v>24</v>
      </c>
      <c r="C21" s="28">
        <v>3</v>
      </c>
      <c r="D21" s="28">
        <v>20</v>
      </c>
      <c r="E21" s="22">
        <v>13</v>
      </c>
      <c r="F21" s="22">
        <v>9</v>
      </c>
      <c r="G21" s="24">
        <v>1500</v>
      </c>
      <c r="H21" s="24">
        <v>12685</v>
      </c>
      <c r="I21" s="24">
        <v>2500</v>
      </c>
      <c r="J21" s="24">
        <v>4500</v>
      </c>
      <c r="K21" s="24">
        <v>12750</v>
      </c>
      <c r="L21" s="24">
        <v>1000</v>
      </c>
      <c r="M21" s="24">
        <v>1750</v>
      </c>
      <c r="N21" s="24">
        <v>1750</v>
      </c>
      <c r="O21" s="46">
        <v>50</v>
      </c>
      <c r="P21" s="46">
        <v>1054</v>
      </c>
      <c r="Q21" s="24">
        <f>125*9</f>
        <v>1125</v>
      </c>
      <c r="R21" s="25">
        <f>+GEOMEAN(G21:Q21)</f>
        <v>1757.95440408268</v>
      </c>
      <c r="S21" s="5"/>
    </row>
    <row r="22" spans="1:19" ht="48.75" customHeight="1">
      <c r="A22" s="59">
        <v>5</v>
      </c>
      <c r="B22" s="30" t="s">
        <v>25</v>
      </c>
      <c r="C22" s="27">
        <v>1</v>
      </c>
      <c r="D22" s="27">
        <v>22</v>
      </c>
      <c r="E22" s="22">
        <v>13</v>
      </c>
      <c r="F22" s="22">
        <v>12</v>
      </c>
      <c r="G22" s="24">
        <v>1500</v>
      </c>
      <c r="H22" s="24">
        <v>12685</v>
      </c>
      <c r="I22" s="24">
        <v>2500</v>
      </c>
      <c r="J22" s="24">
        <v>4500</v>
      </c>
      <c r="K22" s="24">
        <v>12750</v>
      </c>
      <c r="L22" s="24">
        <v>1000</v>
      </c>
      <c r="M22" s="24">
        <v>1750</v>
      </c>
      <c r="N22" s="24">
        <v>1750</v>
      </c>
      <c r="O22" s="46">
        <v>50</v>
      </c>
      <c r="P22" s="46">
        <v>1406</v>
      </c>
      <c r="Q22" s="24">
        <v>1500</v>
      </c>
      <c r="R22" s="25">
        <f t="shared" ref="R22:R24" si="1">+GEOMEAN(G22:Q22)</f>
        <v>1852.4328135962346</v>
      </c>
      <c r="S22" s="5"/>
    </row>
    <row r="23" spans="1:19" ht="48.75" customHeight="1">
      <c r="A23" s="60"/>
      <c r="B23" s="30" t="s">
        <v>25</v>
      </c>
      <c r="C23" s="27">
        <v>1</v>
      </c>
      <c r="D23" s="27">
        <v>21</v>
      </c>
      <c r="E23" s="22">
        <v>13</v>
      </c>
      <c r="F23" s="22">
        <v>12</v>
      </c>
      <c r="G23" s="24">
        <v>1500</v>
      </c>
      <c r="H23" s="24">
        <v>12685</v>
      </c>
      <c r="I23" s="24">
        <v>2500</v>
      </c>
      <c r="J23" s="24">
        <v>4500</v>
      </c>
      <c r="K23" s="24">
        <v>12750</v>
      </c>
      <c r="L23" s="24">
        <v>1000</v>
      </c>
      <c r="M23" s="24">
        <v>1750</v>
      </c>
      <c r="N23" s="24">
        <v>1750</v>
      </c>
      <c r="O23" s="46">
        <v>50</v>
      </c>
      <c r="P23" s="46">
        <v>1406</v>
      </c>
      <c r="Q23" s="24">
        <v>1500</v>
      </c>
      <c r="R23" s="25">
        <f t="shared" si="1"/>
        <v>1852.4328135962346</v>
      </c>
      <c r="S23" s="5"/>
    </row>
    <row r="24" spans="1:19" ht="48.75" customHeight="1">
      <c r="A24" s="60"/>
      <c r="B24" s="30" t="s">
        <v>25</v>
      </c>
      <c r="C24" s="27">
        <v>1</v>
      </c>
      <c r="D24" s="27">
        <v>19</v>
      </c>
      <c r="E24" s="22">
        <v>13</v>
      </c>
      <c r="F24" s="22">
        <v>12</v>
      </c>
      <c r="G24" s="24">
        <v>1500</v>
      </c>
      <c r="H24" s="24">
        <v>12685</v>
      </c>
      <c r="I24" s="24">
        <v>2500</v>
      </c>
      <c r="J24" s="24">
        <v>4500</v>
      </c>
      <c r="K24" s="24">
        <v>12750</v>
      </c>
      <c r="L24" s="24">
        <v>1000</v>
      </c>
      <c r="M24" s="24">
        <v>1750</v>
      </c>
      <c r="N24" s="24">
        <v>1750</v>
      </c>
      <c r="O24" s="46">
        <v>50</v>
      </c>
      <c r="P24" s="46">
        <v>1406</v>
      </c>
      <c r="Q24" s="24">
        <v>1500</v>
      </c>
      <c r="R24" s="25">
        <f t="shared" si="1"/>
        <v>1852.4328135962346</v>
      </c>
      <c r="S24" s="5"/>
    </row>
    <row r="25" spans="1:19" ht="48.75" customHeight="1">
      <c r="A25" s="61"/>
      <c r="B25" s="32" t="s">
        <v>25</v>
      </c>
      <c r="C25" s="29">
        <v>1</v>
      </c>
      <c r="D25" s="29">
        <v>20</v>
      </c>
      <c r="E25" s="22">
        <v>13</v>
      </c>
      <c r="F25" s="22">
        <v>12</v>
      </c>
      <c r="G25" s="24">
        <v>1500</v>
      </c>
      <c r="H25" s="24">
        <v>12685</v>
      </c>
      <c r="I25" s="24">
        <v>2500</v>
      </c>
      <c r="J25" s="24">
        <v>4500</v>
      </c>
      <c r="K25" s="24">
        <v>12750</v>
      </c>
      <c r="L25" s="24">
        <v>1000</v>
      </c>
      <c r="M25" s="24">
        <v>1750</v>
      </c>
      <c r="N25" s="24">
        <v>1750</v>
      </c>
      <c r="O25" s="46">
        <v>50</v>
      </c>
      <c r="P25" s="46">
        <v>1406</v>
      </c>
      <c r="Q25" s="24">
        <v>1500</v>
      </c>
      <c r="R25" s="25">
        <f>+GEOMEAN(G25:Q25)</f>
        <v>1852.4328135962346</v>
      </c>
      <c r="S25" s="5"/>
    </row>
    <row r="26" spans="1:19" ht="49.5" customHeight="1">
      <c r="A26" s="84" t="s">
        <v>32</v>
      </c>
      <c r="B26" s="85"/>
      <c r="C26" s="85"/>
      <c r="D26" s="85"/>
      <c r="E26" s="85"/>
      <c r="F26" s="85"/>
      <c r="G26" s="85"/>
      <c r="H26" s="85"/>
      <c r="I26" s="85"/>
      <c r="J26" s="85"/>
      <c r="K26" s="85"/>
      <c r="L26" s="85"/>
      <c r="M26" s="85"/>
      <c r="N26" s="85"/>
      <c r="O26" s="85"/>
      <c r="P26" s="85"/>
      <c r="Q26" s="85"/>
      <c r="R26" s="85"/>
    </row>
    <row r="27" spans="1:19" ht="60">
      <c r="A27" s="10" t="s">
        <v>15</v>
      </c>
      <c r="B27" s="11" t="s">
        <v>16</v>
      </c>
      <c r="C27" s="36"/>
      <c r="D27" s="64" t="s">
        <v>9</v>
      </c>
      <c r="E27" s="65"/>
      <c r="F27" s="26"/>
      <c r="G27" s="10" t="s">
        <v>10</v>
      </c>
      <c r="H27" s="10" t="s">
        <v>11</v>
      </c>
      <c r="I27" s="10" t="s">
        <v>12</v>
      </c>
      <c r="J27" s="10"/>
      <c r="K27" s="10"/>
      <c r="L27" s="10"/>
      <c r="M27" s="10"/>
      <c r="N27" s="10" t="s">
        <v>14</v>
      </c>
      <c r="O27" s="10"/>
      <c r="P27" s="10"/>
      <c r="Q27" s="10"/>
      <c r="R27" s="10" t="s">
        <v>13</v>
      </c>
    </row>
    <row r="28" spans="1:19" ht="15">
      <c r="A28" s="12"/>
      <c r="B28" s="13"/>
      <c r="C28" s="13"/>
      <c r="D28" s="86"/>
      <c r="E28" s="86"/>
      <c r="F28" s="12"/>
      <c r="G28" s="12"/>
      <c r="H28" s="12"/>
      <c r="I28" s="12"/>
      <c r="J28" s="12"/>
      <c r="K28" s="12"/>
      <c r="L28" s="12"/>
      <c r="M28" s="12"/>
      <c r="N28" s="12"/>
      <c r="O28" s="12"/>
      <c r="P28" s="12"/>
      <c r="Q28" s="12"/>
      <c r="R28" s="9"/>
    </row>
    <row r="29" spans="1:19" ht="15">
      <c r="A29" s="82" t="s">
        <v>7</v>
      </c>
      <c r="B29" s="83"/>
      <c r="C29" s="83"/>
      <c r="D29" s="83"/>
      <c r="E29" s="83"/>
      <c r="F29" s="83"/>
      <c r="G29" s="83"/>
      <c r="H29" s="83"/>
      <c r="I29" s="83"/>
      <c r="J29" s="83"/>
      <c r="K29" s="83"/>
      <c r="L29" s="83"/>
      <c r="M29" s="83"/>
      <c r="N29" s="83"/>
      <c r="O29" s="83"/>
      <c r="P29" s="83"/>
      <c r="Q29" s="83"/>
      <c r="R29" s="83"/>
    </row>
    <row r="30" spans="1:19" ht="127.5" customHeight="1" thickBot="1">
      <c r="A30" s="71"/>
      <c r="B30" s="72"/>
      <c r="C30" s="72"/>
      <c r="D30" s="72"/>
      <c r="E30" s="72"/>
      <c r="F30" s="72"/>
      <c r="G30" s="72"/>
      <c r="H30" s="72"/>
      <c r="I30" s="72"/>
      <c r="J30" s="72"/>
      <c r="K30" s="72"/>
      <c r="L30" s="72"/>
      <c r="M30" s="72"/>
      <c r="N30" s="72"/>
      <c r="O30" s="72"/>
      <c r="P30" s="72"/>
      <c r="Q30" s="72"/>
      <c r="R30" s="72"/>
    </row>
    <row r="31" spans="1:19" ht="15.75" thickBot="1">
      <c r="A31" s="76" t="s">
        <v>8</v>
      </c>
      <c r="B31" s="77"/>
      <c r="C31" s="77"/>
      <c r="D31" s="77"/>
      <c r="E31" s="77"/>
      <c r="F31" s="77"/>
      <c r="G31" s="77"/>
      <c r="H31" s="77"/>
      <c r="I31" s="77"/>
      <c r="J31" s="77"/>
      <c r="K31" s="77"/>
      <c r="L31" s="77"/>
      <c r="M31" s="77"/>
      <c r="N31" s="77"/>
      <c r="O31" s="77"/>
      <c r="P31" s="77"/>
      <c r="Q31" s="77"/>
      <c r="R31" s="77"/>
    </row>
    <row r="32" spans="1:19" ht="60" customHeight="1" thickBot="1">
      <c r="A32" s="78" t="s">
        <v>121</v>
      </c>
      <c r="B32" s="79"/>
      <c r="C32" s="79"/>
      <c r="D32" s="79"/>
      <c r="E32" s="79"/>
      <c r="F32" s="79"/>
      <c r="G32" s="79"/>
      <c r="H32" s="79"/>
      <c r="I32" s="79"/>
      <c r="J32" s="79"/>
      <c r="K32" s="79"/>
      <c r="L32" s="79"/>
      <c r="M32" s="79"/>
      <c r="N32" s="79"/>
      <c r="O32" s="79"/>
      <c r="P32" s="79"/>
      <c r="Q32" s="79"/>
      <c r="R32" s="79"/>
    </row>
    <row r="33" spans="1:18" ht="60" customHeight="1">
      <c r="A33" s="1"/>
      <c r="B33" s="2"/>
      <c r="C33" s="2"/>
      <c r="D33" s="2"/>
      <c r="E33" s="2"/>
      <c r="F33" s="2"/>
      <c r="G33" s="2"/>
      <c r="H33" s="2"/>
      <c r="I33" s="2"/>
      <c r="J33" s="2"/>
      <c r="K33" s="2"/>
      <c r="L33" s="2"/>
      <c r="M33" s="2"/>
      <c r="N33" s="2"/>
      <c r="O33" s="2"/>
      <c r="P33" s="2"/>
      <c r="Q33" s="2"/>
      <c r="R33" s="2"/>
    </row>
    <row r="34" spans="1:18" ht="15">
      <c r="A34" s="54" t="s">
        <v>120</v>
      </c>
      <c r="B34" s="55"/>
      <c r="C34" s="55"/>
      <c r="D34" s="55"/>
      <c r="E34" s="55"/>
      <c r="F34" s="55"/>
      <c r="G34" s="55"/>
      <c r="H34" s="55"/>
      <c r="I34" s="55"/>
      <c r="J34" s="55"/>
      <c r="K34" s="55"/>
      <c r="L34" s="55"/>
      <c r="M34" s="55"/>
      <c r="N34" s="55"/>
      <c r="O34" s="55"/>
      <c r="P34" s="55"/>
      <c r="Q34" s="55"/>
      <c r="R34" s="55"/>
    </row>
    <row r="35" spans="1:18" ht="15">
      <c r="A35" s="80" t="s">
        <v>119</v>
      </c>
      <c r="B35" s="81"/>
      <c r="C35" s="81"/>
      <c r="D35" s="81"/>
      <c r="E35" s="81"/>
      <c r="F35" s="81"/>
      <c r="G35" s="81"/>
      <c r="H35" s="81"/>
      <c r="I35" s="81"/>
      <c r="J35" s="81"/>
      <c r="K35" s="81"/>
      <c r="L35" s="81"/>
      <c r="M35" s="81"/>
      <c r="N35" s="81"/>
      <c r="O35" s="81"/>
      <c r="P35" s="81"/>
      <c r="Q35" s="81"/>
      <c r="R35" s="81"/>
    </row>
    <row r="36" spans="1:18">
      <c r="A36" s="14"/>
      <c r="B36" s="33"/>
      <c r="C36" s="33"/>
      <c r="D36" s="15"/>
      <c r="E36" s="16"/>
      <c r="F36" s="16"/>
      <c r="G36" s="16"/>
      <c r="H36" s="16"/>
      <c r="I36" s="16"/>
      <c r="J36" s="16"/>
      <c r="K36" s="16"/>
      <c r="L36" s="16"/>
      <c r="M36" s="16"/>
      <c r="N36" s="16"/>
      <c r="O36" s="16"/>
      <c r="P36" s="16"/>
      <c r="Q36" s="16"/>
      <c r="R36" s="16"/>
    </row>
    <row r="37" spans="1:18">
      <c r="A37" s="73" t="s">
        <v>118</v>
      </c>
      <c r="B37" s="74"/>
      <c r="C37" s="74"/>
      <c r="D37" s="74"/>
      <c r="E37" s="74"/>
      <c r="F37" s="74"/>
      <c r="G37" s="74"/>
      <c r="H37" s="74"/>
      <c r="I37" s="74"/>
      <c r="J37" s="74"/>
      <c r="K37" s="74"/>
      <c r="L37" s="74"/>
      <c r="M37" s="74"/>
      <c r="N37" s="74"/>
      <c r="O37" s="74"/>
      <c r="P37" s="74"/>
      <c r="Q37" s="74"/>
      <c r="R37" s="74"/>
    </row>
    <row r="38" spans="1:18">
      <c r="A38" s="14"/>
      <c r="B38" s="33"/>
      <c r="C38" s="33"/>
      <c r="D38" s="15"/>
      <c r="E38" s="16"/>
      <c r="F38" s="16"/>
      <c r="G38" s="16"/>
      <c r="H38" s="16"/>
      <c r="I38" s="16"/>
      <c r="J38" s="16"/>
      <c r="K38" s="16"/>
      <c r="L38" s="16"/>
      <c r="M38" s="16"/>
      <c r="N38" s="16"/>
      <c r="O38" s="16"/>
      <c r="P38" s="16"/>
      <c r="Q38" s="16"/>
      <c r="R38" s="16"/>
    </row>
    <row r="39" spans="1:18" ht="15" thickBot="1">
      <c r="A39" s="17"/>
      <c r="B39" s="34"/>
      <c r="C39" s="34"/>
      <c r="D39" s="18"/>
      <c r="E39" s="19"/>
      <c r="F39" s="19"/>
      <c r="G39" s="19"/>
      <c r="H39" s="19"/>
      <c r="I39" s="19"/>
      <c r="J39" s="19"/>
      <c r="K39" s="19"/>
      <c r="L39" s="19"/>
      <c r="M39" s="19"/>
      <c r="N39" s="19"/>
      <c r="O39" s="19"/>
      <c r="P39" s="19"/>
      <c r="Q39" s="19"/>
      <c r="R39" s="20"/>
    </row>
  </sheetData>
  <mergeCells count="29">
    <mergeCell ref="A37:R37"/>
    <mergeCell ref="E1:R1"/>
    <mergeCell ref="A31:R31"/>
    <mergeCell ref="A32:R32"/>
    <mergeCell ref="A35:R35"/>
    <mergeCell ref="A29:R29"/>
    <mergeCell ref="A26:R26"/>
    <mergeCell ref="D28:E28"/>
    <mergeCell ref="A2:R2"/>
    <mergeCell ref="A3:R3"/>
    <mergeCell ref="A4:R4"/>
    <mergeCell ref="A5:R5"/>
    <mergeCell ref="A6:R6"/>
    <mergeCell ref="A7:R7"/>
    <mergeCell ref="A8:R8"/>
    <mergeCell ref="A9:R9"/>
    <mergeCell ref="A10:A11"/>
    <mergeCell ref="B10:B11"/>
    <mergeCell ref="D10:D11"/>
    <mergeCell ref="E10:E11"/>
    <mergeCell ref="A34:R34"/>
    <mergeCell ref="A14:A17"/>
    <mergeCell ref="A18:A21"/>
    <mergeCell ref="A22:A25"/>
    <mergeCell ref="R10:R11"/>
    <mergeCell ref="D27:E27"/>
    <mergeCell ref="F10:F11"/>
    <mergeCell ref="C10:C11"/>
    <mergeCell ref="A30:R30"/>
  </mergeCells>
  <pageMargins left="0.7" right="0.7" top="0.75" bottom="0.75" header="0.3" footer="0.3"/>
  <pageSetup paperSize="12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2E539-486E-4DB7-B255-4C8950E88A6E}">
  <dimension ref="B1:Y50"/>
  <sheetViews>
    <sheetView topLeftCell="F13" workbookViewId="0">
      <selection activeCell="W54" sqref="W54"/>
    </sheetView>
  </sheetViews>
  <sheetFormatPr baseColWidth="10" defaultRowHeight="15"/>
  <cols>
    <col min="2" max="2" width="6.42578125" customWidth="1"/>
    <col min="3" max="4" width="9.85546875" customWidth="1"/>
    <col min="5" max="7" width="15.85546875" customWidth="1"/>
    <col min="8" max="8" width="5.7109375" customWidth="1"/>
    <col min="9" max="9" width="13.140625" customWidth="1"/>
    <col min="11" max="11" width="12.42578125" customWidth="1"/>
    <col min="12" max="13" width="13.140625" customWidth="1"/>
    <col min="15" max="15" width="12.42578125" customWidth="1"/>
    <col min="16" max="16" width="13.140625" customWidth="1"/>
    <col min="17" max="17" width="12.7109375" customWidth="1"/>
    <col min="18" max="18" width="12.140625" customWidth="1"/>
    <col min="19" max="20" width="13" customWidth="1"/>
    <col min="21" max="21" width="12.7109375" customWidth="1"/>
    <col min="22" max="22" width="12.140625" customWidth="1"/>
    <col min="23" max="24" width="13" style="42" customWidth="1"/>
  </cols>
  <sheetData>
    <row r="1" spans="2:25" s="41" customFormat="1" ht="22.5" customHeight="1">
      <c r="B1" s="99"/>
      <c r="C1" s="99"/>
      <c r="D1" s="99"/>
      <c r="E1" s="99"/>
      <c r="F1" s="99"/>
      <c r="G1" s="99"/>
      <c r="H1" s="99"/>
      <c r="I1" s="98" t="s">
        <v>31</v>
      </c>
      <c r="J1" s="98"/>
      <c r="K1" s="98"/>
      <c r="L1" s="98"/>
      <c r="M1" s="98" t="s">
        <v>110</v>
      </c>
      <c r="N1" s="98"/>
      <c r="O1" s="98"/>
      <c r="P1" s="98"/>
      <c r="Q1" s="98" t="s">
        <v>111</v>
      </c>
      <c r="R1" s="98"/>
      <c r="S1" s="98"/>
      <c r="T1" s="98"/>
      <c r="U1" s="104" t="s">
        <v>114</v>
      </c>
      <c r="V1" s="104"/>
      <c r="W1" s="104"/>
      <c r="X1" s="104"/>
    </row>
    <row r="2" spans="2:25" ht="40.5" customHeight="1">
      <c r="B2" s="37" t="s">
        <v>40</v>
      </c>
      <c r="C2" s="90" t="s">
        <v>41</v>
      </c>
      <c r="D2" s="90"/>
      <c r="E2" s="91" t="s">
        <v>42</v>
      </c>
      <c r="F2" s="91"/>
      <c r="G2" s="91"/>
      <c r="H2" s="37" t="s">
        <v>43</v>
      </c>
      <c r="I2" s="37" t="s">
        <v>44</v>
      </c>
      <c r="J2" s="37" t="s">
        <v>45</v>
      </c>
      <c r="K2" s="37" t="s">
        <v>46</v>
      </c>
      <c r="L2" s="37" t="s">
        <v>47</v>
      </c>
      <c r="M2" s="37" t="s">
        <v>44</v>
      </c>
      <c r="N2" s="37" t="s">
        <v>45</v>
      </c>
      <c r="O2" s="37" t="s">
        <v>46</v>
      </c>
      <c r="P2" s="37" t="s">
        <v>47</v>
      </c>
      <c r="Q2" s="37" t="s">
        <v>44</v>
      </c>
      <c r="R2" s="37" t="s">
        <v>45</v>
      </c>
      <c r="S2" s="37" t="s">
        <v>46</v>
      </c>
      <c r="T2" s="37" t="s">
        <v>47</v>
      </c>
      <c r="U2" s="37" t="s">
        <v>115</v>
      </c>
      <c r="V2" s="37" t="s">
        <v>116</v>
      </c>
      <c r="W2" s="48" t="s">
        <v>46</v>
      </c>
      <c r="X2" s="37" t="s">
        <v>117</v>
      </c>
    </row>
    <row r="3" spans="2:25" ht="50.25" customHeight="1">
      <c r="B3" s="38">
        <v>1</v>
      </c>
      <c r="C3" s="92" t="s">
        <v>48</v>
      </c>
      <c r="D3" s="92"/>
      <c r="E3" s="93" t="s">
        <v>49</v>
      </c>
      <c r="F3" s="93"/>
      <c r="G3" s="93"/>
      <c r="H3" s="38">
        <v>5</v>
      </c>
      <c r="I3" s="39">
        <v>124101.31343865546</v>
      </c>
      <c r="J3" s="40">
        <f>+I3*19%</f>
        <v>23579.249553344536</v>
      </c>
      <c r="K3" s="40">
        <f>+I3+J3</f>
        <v>147680.56299199999</v>
      </c>
      <c r="L3" s="40">
        <f>+K3*H3</f>
        <v>738402.81495999999</v>
      </c>
      <c r="M3" s="39">
        <v>169131</v>
      </c>
      <c r="N3" s="40">
        <f>+M3*19%</f>
        <v>32134.89</v>
      </c>
      <c r="O3" s="40">
        <f>+M3+N3</f>
        <v>201265.89</v>
      </c>
      <c r="P3" s="40">
        <f>+O3*H3</f>
        <v>1006329.4500000001</v>
      </c>
      <c r="Q3" s="39">
        <v>175000</v>
      </c>
      <c r="R3" s="40">
        <f>+Q3*19%</f>
        <v>33250</v>
      </c>
      <c r="S3" s="40">
        <f>+Q3+R3</f>
        <v>208250</v>
      </c>
      <c r="T3" s="40">
        <f>+S3*H3</f>
        <v>1041250</v>
      </c>
      <c r="U3" s="47">
        <f>+AVERAGE(I3,M3,Q3)</f>
        <v>156077.43781288515</v>
      </c>
      <c r="V3" s="47">
        <f>+AVERAGE(J3,N3,R3)</f>
        <v>29654.713184448177</v>
      </c>
      <c r="W3" s="49">
        <f>+AVERAGE(K3,O3,S3)</f>
        <v>185732.15099733335</v>
      </c>
      <c r="X3" s="51">
        <f>+AVERAGE(L3,P3,T3)</f>
        <v>928660.75498666673</v>
      </c>
    </row>
    <row r="4" spans="2:25" ht="50.25" customHeight="1">
      <c r="B4" s="38">
        <v>2</v>
      </c>
      <c r="C4" s="92" t="s">
        <v>50</v>
      </c>
      <c r="D4" s="92"/>
      <c r="E4" s="93" t="s">
        <v>51</v>
      </c>
      <c r="F4" s="93"/>
      <c r="G4" s="93"/>
      <c r="H4" s="38">
        <v>83</v>
      </c>
      <c r="I4" s="39">
        <v>48587.007378151262</v>
      </c>
      <c r="J4" s="40">
        <f>+I4*19%</f>
        <v>9231.5314018487406</v>
      </c>
      <c r="K4" s="40">
        <f>+I4+J4</f>
        <v>57818.538780000003</v>
      </c>
      <c r="L4" s="40">
        <f>+K4*H4</f>
        <v>4798938.7187400004</v>
      </c>
      <c r="M4" s="39">
        <v>66217</v>
      </c>
      <c r="N4" s="40">
        <f>+M4*19%</f>
        <v>12581.23</v>
      </c>
      <c r="O4" s="40">
        <f>+M4+N4</f>
        <v>78798.23</v>
      </c>
      <c r="P4" s="40">
        <f t="shared" ref="P4:P14" si="0">+O4*H4</f>
        <v>6540253.0899999999</v>
      </c>
      <c r="Q4" s="39">
        <v>26666.666666666668</v>
      </c>
      <c r="R4" s="40">
        <f>+Q4*19%</f>
        <v>5066.666666666667</v>
      </c>
      <c r="S4" s="40">
        <f>+Q4+R4</f>
        <v>31733.333333333336</v>
      </c>
      <c r="T4" s="40">
        <f t="shared" ref="T4:T14" si="1">+S4*H4</f>
        <v>2633866.666666667</v>
      </c>
      <c r="U4" s="47">
        <f t="shared" ref="U4:U14" si="2">+AVERAGE(I4,M4,Q4)</f>
        <v>47156.891348272642</v>
      </c>
      <c r="V4" s="47">
        <f t="shared" ref="V4:V10" si="3">+AVERAGE(J4,N4,R4)</f>
        <v>8959.8093561718033</v>
      </c>
      <c r="W4" s="49">
        <f t="shared" ref="W4:W10" si="4">+AVERAGE(K4,O4,S4)</f>
        <v>56116.70070444444</v>
      </c>
      <c r="X4" s="51">
        <f t="shared" ref="X4:X10" si="5">+AVERAGE(L4,P4,T4)</f>
        <v>4657686.15846889</v>
      </c>
    </row>
    <row r="5" spans="2:25" ht="50.25" customHeight="1">
      <c r="B5" s="38">
        <v>3</v>
      </c>
      <c r="C5" s="92" t="s">
        <v>52</v>
      </c>
      <c r="D5" s="92"/>
      <c r="E5" s="93" t="s">
        <v>53</v>
      </c>
      <c r="F5" s="93"/>
      <c r="G5" s="93"/>
      <c r="H5" s="38">
        <v>5</v>
      </c>
      <c r="I5" s="39">
        <v>50156.319746218491</v>
      </c>
      <c r="J5" s="40">
        <f>+I5*19%</f>
        <v>9529.7007517815127</v>
      </c>
      <c r="K5" s="40">
        <f>+I5+J5</f>
        <v>59686.020498000005</v>
      </c>
      <c r="L5" s="40">
        <f>+K5*H5</f>
        <v>298430.10249000002</v>
      </c>
      <c r="M5" s="39">
        <v>68355</v>
      </c>
      <c r="N5" s="40">
        <f>+M5*19%</f>
        <v>12987.45</v>
      </c>
      <c r="O5" s="40">
        <f>+M5+N5</f>
        <v>81342.45</v>
      </c>
      <c r="P5" s="40">
        <f t="shared" si="0"/>
        <v>406712.25</v>
      </c>
      <c r="Q5" s="39">
        <v>116666.66666666667</v>
      </c>
      <c r="R5" s="40">
        <f>+Q5*19%</f>
        <v>22166.666666666668</v>
      </c>
      <c r="S5" s="40">
        <f>+Q5+R5</f>
        <v>138833.33333333334</v>
      </c>
      <c r="T5" s="40">
        <f t="shared" si="1"/>
        <v>694166.66666666674</v>
      </c>
      <c r="U5" s="47">
        <f t="shared" si="2"/>
        <v>78392.662137628387</v>
      </c>
      <c r="V5" s="47">
        <f t="shared" si="3"/>
        <v>14894.605806149391</v>
      </c>
      <c r="W5" s="49">
        <f t="shared" si="4"/>
        <v>93287.267943777784</v>
      </c>
      <c r="X5" s="51">
        <f t="shared" si="5"/>
        <v>466436.33971888892</v>
      </c>
      <c r="Y5" s="52"/>
    </row>
    <row r="6" spans="2:25" ht="50.25" customHeight="1">
      <c r="B6" s="38">
        <v>4</v>
      </c>
      <c r="C6" s="92" t="s">
        <v>54</v>
      </c>
      <c r="D6" s="92"/>
      <c r="E6" s="93" t="s">
        <v>55</v>
      </c>
      <c r="F6" s="93"/>
      <c r="G6" s="93"/>
      <c r="H6" s="38">
        <v>4</v>
      </c>
      <c r="I6" s="39">
        <v>45590.009085714293</v>
      </c>
      <c r="J6" s="40">
        <f t="shared" ref="J6:J9" si="6">+I6*19%</f>
        <v>8662.1017262857149</v>
      </c>
      <c r="K6" s="40">
        <f t="shared" ref="K6:K8" si="7">+I6+J6</f>
        <v>54252.110812000006</v>
      </c>
      <c r="L6" s="40">
        <f t="shared" ref="L6:L8" si="8">+K6*H6</f>
        <v>217008.44324800003</v>
      </c>
      <c r="M6" s="39">
        <v>62132</v>
      </c>
      <c r="N6" s="40">
        <f t="shared" ref="N6:N9" si="9">+M6*19%</f>
        <v>11805.08</v>
      </c>
      <c r="O6" s="40">
        <f t="shared" ref="O6:O8" si="10">+M6+N6</f>
        <v>73937.08</v>
      </c>
      <c r="P6" s="40">
        <f t="shared" si="0"/>
        <v>295748.32</v>
      </c>
      <c r="Q6" s="39">
        <v>31666.666666666668</v>
      </c>
      <c r="R6" s="40">
        <f t="shared" ref="R6:R9" si="11">+Q6*19%</f>
        <v>6016.666666666667</v>
      </c>
      <c r="S6" s="40">
        <f t="shared" ref="S6:S8" si="12">+Q6+R6</f>
        <v>37683.333333333336</v>
      </c>
      <c r="T6" s="40">
        <f t="shared" si="1"/>
        <v>150733.33333333334</v>
      </c>
      <c r="U6" s="47">
        <f t="shared" si="2"/>
        <v>46462.891917460314</v>
      </c>
      <c r="V6" s="47">
        <f t="shared" si="3"/>
        <v>8827.9494643174603</v>
      </c>
      <c r="W6" s="49">
        <f t="shared" si="4"/>
        <v>55290.841381777784</v>
      </c>
      <c r="X6" s="51">
        <f t="shared" si="5"/>
        <v>221163.36552711113</v>
      </c>
    </row>
    <row r="7" spans="2:25" ht="50.25" customHeight="1">
      <c r="B7" s="38">
        <v>5</v>
      </c>
      <c r="C7" s="92" t="s">
        <v>56</v>
      </c>
      <c r="D7" s="92"/>
      <c r="E7" s="93" t="s">
        <v>57</v>
      </c>
      <c r="F7" s="93"/>
      <c r="G7" s="93"/>
      <c r="H7" s="38">
        <v>2</v>
      </c>
      <c r="I7" s="39">
        <v>505962.75440672273</v>
      </c>
      <c r="J7" s="40">
        <f t="shared" si="6"/>
        <v>96132.923337277316</v>
      </c>
      <c r="K7" s="40">
        <f t="shared" si="7"/>
        <v>602095.67774399999</v>
      </c>
      <c r="L7" s="40">
        <f t="shared" si="8"/>
        <v>1204191.355488</v>
      </c>
      <c r="M7" s="39">
        <v>689550</v>
      </c>
      <c r="N7" s="40">
        <f t="shared" si="9"/>
        <v>131014.5</v>
      </c>
      <c r="O7" s="40">
        <f t="shared" si="10"/>
        <v>820564.5</v>
      </c>
      <c r="P7" s="40">
        <f>+O7*H7</f>
        <v>1641129</v>
      </c>
      <c r="Q7" s="39">
        <v>291666.66666666669</v>
      </c>
      <c r="R7" s="40">
        <f t="shared" si="11"/>
        <v>55416.666666666672</v>
      </c>
      <c r="S7" s="40">
        <f t="shared" si="12"/>
        <v>347083.33333333337</v>
      </c>
      <c r="T7" s="40">
        <f t="shared" si="1"/>
        <v>694166.66666666674</v>
      </c>
      <c r="U7" s="47">
        <f t="shared" si="2"/>
        <v>495726.47369112982</v>
      </c>
      <c r="V7" s="47">
        <f t="shared" si="3"/>
        <v>94188.030001314663</v>
      </c>
      <c r="W7" s="49">
        <f t="shared" si="4"/>
        <v>589914.50369244441</v>
      </c>
      <c r="X7" s="51">
        <f t="shared" si="5"/>
        <v>1179829.0073848888</v>
      </c>
    </row>
    <row r="8" spans="2:25" ht="50.25" customHeight="1">
      <c r="B8" s="38">
        <v>6</v>
      </c>
      <c r="C8" s="92" t="s">
        <v>58</v>
      </c>
      <c r="D8" s="92"/>
      <c r="E8" s="93" t="s">
        <v>59</v>
      </c>
      <c r="F8" s="93"/>
      <c r="G8" s="93"/>
      <c r="H8" s="38">
        <v>5</v>
      </c>
      <c r="I8" s="39">
        <v>120214.58127815126</v>
      </c>
      <c r="J8" s="40">
        <f t="shared" si="6"/>
        <v>22840.770442848741</v>
      </c>
      <c r="K8" s="40">
        <f t="shared" si="7"/>
        <v>143055.35172100001</v>
      </c>
      <c r="L8" s="40">
        <f t="shared" si="8"/>
        <v>715276.7586050001</v>
      </c>
      <c r="M8" s="39">
        <v>163835</v>
      </c>
      <c r="N8" s="40">
        <f t="shared" si="9"/>
        <v>31128.65</v>
      </c>
      <c r="O8" s="40">
        <f t="shared" si="10"/>
        <v>194963.65</v>
      </c>
      <c r="P8" s="40">
        <f t="shared" si="0"/>
        <v>974818.25</v>
      </c>
      <c r="Q8" s="39">
        <v>266666.66666666669</v>
      </c>
      <c r="R8" s="40">
        <f t="shared" si="11"/>
        <v>50666.666666666672</v>
      </c>
      <c r="S8" s="40">
        <f t="shared" si="12"/>
        <v>317333.33333333337</v>
      </c>
      <c r="T8" s="40">
        <f t="shared" si="1"/>
        <v>1586666.666666667</v>
      </c>
      <c r="U8" s="47">
        <f t="shared" si="2"/>
        <v>183572.08264827263</v>
      </c>
      <c r="V8" s="47">
        <f t="shared" si="3"/>
        <v>34878.695703171805</v>
      </c>
      <c r="W8" s="49">
        <f t="shared" si="4"/>
        <v>218450.77835144443</v>
      </c>
      <c r="X8" s="51">
        <f t="shared" si="5"/>
        <v>1092253.8917572224</v>
      </c>
    </row>
    <row r="9" spans="2:25" ht="50.25" customHeight="1">
      <c r="B9" s="38">
        <v>7</v>
      </c>
      <c r="C9" s="92" t="s">
        <v>60</v>
      </c>
      <c r="D9" s="92"/>
      <c r="E9" s="93" t="s">
        <v>61</v>
      </c>
      <c r="F9" s="93"/>
      <c r="G9" s="93"/>
      <c r="H9" s="38">
        <v>5</v>
      </c>
      <c r="I9" s="39">
        <v>4016437.9978075633</v>
      </c>
      <c r="J9" s="40">
        <f t="shared" si="6"/>
        <v>763123.21958343708</v>
      </c>
      <c r="K9" s="40">
        <f>+I9+J9</f>
        <v>4779561.2173910001</v>
      </c>
      <c r="L9" s="40">
        <f>+K9*H9</f>
        <v>23897806.086955</v>
      </c>
      <c r="M9" s="39">
        <v>5473800</v>
      </c>
      <c r="N9" s="40">
        <f t="shared" si="9"/>
        <v>1040022</v>
      </c>
      <c r="O9" s="40">
        <f>+M9+N9</f>
        <v>6513822</v>
      </c>
      <c r="P9" s="40">
        <f t="shared" si="0"/>
        <v>32569110</v>
      </c>
      <c r="Q9" s="39">
        <v>7083333.333333333</v>
      </c>
      <c r="R9" s="40">
        <f t="shared" si="11"/>
        <v>1345833.3333333333</v>
      </c>
      <c r="S9" s="40">
        <f>+Q9+R9</f>
        <v>8429166.666666666</v>
      </c>
      <c r="T9" s="40">
        <f t="shared" si="1"/>
        <v>42145833.333333328</v>
      </c>
      <c r="U9" s="47">
        <f t="shared" si="2"/>
        <v>5524523.7770469645</v>
      </c>
      <c r="V9" s="47">
        <f t="shared" si="3"/>
        <v>1049659.5176389234</v>
      </c>
      <c r="W9" s="49">
        <f t="shared" si="4"/>
        <v>6574183.2946858881</v>
      </c>
      <c r="X9" s="51">
        <f t="shared" si="5"/>
        <v>32870916.473429441</v>
      </c>
    </row>
    <row r="10" spans="2:25" ht="50.25" customHeight="1">
      <c r="B10" s="38">
        <v>8</v>
      </c>
      <c r="C10" s="92" t="s">
        <v>62</v>
      </c>
      <c r="D10" s="92"/>
      <c r="E10" s="93" t="s">
        <v>63</v>
      </c>
      <c r="F10" s="93"/>
      <c r="G10" s="93"/>
      <c r="H10" s="38">
        <v>6</v>
      </c>
      <c r="I10" s="39">
        <v>295086.69048487395</v>
      </c>
      <c r="J10" s="40">
        <f>+I10*19%</f>
        <v>56066.471192126053</v>
      </c>
      <c r="K10" s="40">
        <f t="shared" ref="K10:K12" si="13">+I10+J10</f>
        <v>351153.161677</v>
      </c>
      <c r="L10" s="40">
        <f t="shared" ref="L10:L12" si="14">+K10*H10</f>
        <v>2106918.9700619997</v>
      </c>
      <c r="M10" s="39">
        <v>402159</v>
      </c>
      <c r="N10" s="40">
        <f>+M10*19%</f>
        <v>76410.210000000006</v>
      </c>
      <c r="O10" s="40">
        <f t="shared" ref="O10:O12" si="15">+M10+N10</f>
        <v>478569.21</v>
      </c>
      <c r="P10" s="40">
        <f t="shared" si="0"/>
        <v>2871415.2600000002</v>
      </c>
      <c r="Q10" s="39">
        <v>683333.33333333337</v>
      </c>
      <c r="R10" s="40">
        <f>+Q10*19%</f>
        <v>129833.33333333334</v>
      </c>
      <c r="S10" s="40">
        <f t="shared" ref="S10:S12" si="16">+Q10+R10</f>
        <v>813166.66666666674</v>
      </c>
      <c r="T10" s="40">
        <f t="shared" si="1"/>
        <v>4879000</v>
      </c>
      <c r="U10" s="47">
        <f t="shared" si="2"/>
        <v>460193.00793940248</v>
      </c>
      <c r="V10" s="47">
        <f t="shared" si="3"/>
        <v>87436.671508486455</v>
      </c>
      <c r="W10" s="49">
        <f t="shared" si="4"/>
        <v>547629.67944788898</v>
      </c>
      <c r="X10" s="51">
        <f t="shared" si="5"/>
        <v>3285778.0766873336</v>
      </c>
    </row>
    <row r="11" spans="2:25" ht="50.25" customHeight="1">
      <c r="B11" s="38">
        <v>9</v>
      </c>
      <c r="C11" s="92" t="s">
        <v>64</v>
      </c>
      <c r="D11" s="92"/>
      <c r="E11" s="93" t="s">
        <v>65</v>
      </c>
      <c r="F11" s="93"/>
      <c r="G11" s="93"/>
      <c r="H11" s="38">
        <v>1</v>
      </c>
      <c r="I11" s="39">
        <v>27550.911894117649</v>
      </c>
      <c r="J11" s="40">
        <f>+I11*19%</f>
        <v>5234.6732598823537</v>
      </c>
      <c r="K11" s="40">
        <f t="shared" si="13"/>
        <v>32785.585154</v>
      </c>
      <c r="L11" s="40">
        <f t="shared" si="14"/>
        <v>32785.585154</v>
      </c>
      <c r="M11" s="39">
        <v>37547</v>
      </c>
      <c r="N11" s="40">
        <f>+M11*19%</f>
        <v>7133.93</v>
      </c>
      <c r="O11" s="40">
        <f t="shared" si="15"/>
        <v>44680.93</v>
      </c>
      <c r="P11" s="40">
        <f t="shared" si="0"/>
        <v>44680.93</v>
      </c>
      <c r="Q11" s="39">
        <v>23333.333333333332</v>
      </c>
      <c r="R11" s="40">
        <f>+Q11*19%</f>
        <v>4433.333333333333</v>
      </c>
      <c r="S11" s="40">
        <f t="shared" si="16"/>
        <v>27766.666666666664</v>
      </c>
      <c r="T11" s="40">
        <f t="shared" si="1"/>
        <v>27766.666666666664</v>
      </c>
      <c r="U11" s="47">
        <f t="shared" si="2"/>
        <v>29477.08174248366</v>
      </c>
      <c r="V11" s="47">
        <f>+AVERAGE(J11,N11,R11)</f>
        <v>5600.6455310718957</v>
      </c>
      <c r="W11" s="49">
        <f>+AVERAGE(K11,O11,S11)</f>
        <v>35077.727273555553</v>
      </c>
      <c r="X11" s="51">
        <f>+AVERAGE(L11,P11,T11)</f>
        <v>35077.727273555553</v>
      </c>
    </row>
    <row r="12" spans="2:25" ht="50.25" customHeight="1">
      <c r="B12" s="38">
        <v>10</v>
      </c>
      <c r="C12" s="92" t="s">
        <v>66</v>
      </c>
      <c r="D12" s="92"/>
      <c r="E12" s="93" t="s">
        <v>67</v>
      </c>
      <c r="F12" s="93"/>
      <c r="G12" s="93"/>
      <c r="H12" s="38">
        <v>8</v>
      </c>
      <c r="I12" s="39">
        <v>34496.3183789916</v>
      </c>
      <c r="J12" s="40">
        <f>+I12*19%</f>
        <v>6554.300492008404</v>
      </c>
      <c r="K12" s="40">
        <f t="shared" si="13"/>
        <v>41050.618871000006</v>
      </c>
      <c r="L12" s="40">
        <f t="shared" si="14"/>
        <v>328404.95096800005</v>
      </c>
      <c r="M12" s="39">
        <v>47013</v>
      </c>
      <c r="N12" s="40">
        <f>+M12*19%</f>
        <v>8932.4699999999993</v>
      </c>
      <c r="O12" s="40">
        <f t="shared" si="15"/>
        <v>55945.47</v>
      </c>
      <c r="P12" s="40">
        <f t="shared" si="0"/>
        <v>447563.76</v>
      </c>
      <c r="Q12" s="39">
        <v>23333.333333333332</v>
      </c>
      <c r="R12" s="40">
        <f>+Q12*19%</f>
        <v>4433.333333333333</v>
      </c>
      <c r="S12" s="40">
        <f t="shared" si="16"/>
        <v>27766.666666666664</v>
      </c>
      <c r="T12" s="40">
        <f t="shared" si="1"/>
        <v>222133.33333333331</v>
      </c>
      <c r="U12" s="47">
        <f t="shared" si="2"/>
        <v>34947.550570774976</v>
      </c>
      <c r="V12" s="47">
        <f t="shared" ref="V12" si="17">+AVERAGE(J12,N12,R12)</f>
        <v>6640.0346084472449</v>
      </c>
      <c r="W12" s="49">
        <f t="shared" ref="W12:W14" si="18">+AVERAGE(K12,O12,S12)</f>
        <v>41587.585179222224</v>
      </c>
      <c r="X12" s="51">
        <f t="shared" ref="X12:X14" si="19">+AVERAGE(L12,P12,T12)</f>
        <v>332700.68143377779</v>
      </c>
    </row>
    <row r="13" spans="2:25" ht="50.25" customHeight="1">
      <c r="B13" s="38">
        <v>11</v>
      </c>
      <c r="C13" s="92" t="s">
        <v>68</v>
      </c>
      <c r="D13" s="92"/>
      <c r="E13" s="93" t="s">
        <v>69</v>
      </c>
      <c r="F13" s="93"/>
      <c r="G13" s="93"/>
      <c r="H13" s="38">
        <v>8</v>
      </c>
      <c r="I13" s="39">
        <v>76128.782082352947</v>
      </c>
      <c r="J13" s="40">
        <f t="shared" ref="J13:J14" si="20">+I13*19%</f>
        <v>14464.46859564706</v>
      </c>
      <c r="K13" s="40">
        <f>+I13+J13</f>
        <v>90593.250678000011</v>
      </c>
      <c r="L13" s="40">
        <f>+K13*H13</f>
        <v>724746.00542400009</v>
      </c>
      <c r="M13" s="39">
        <v>103752</v>
      </c>
      <c r="N13" s="40">
        <f t="shared" ref="N13:N14" si="21">+M13*19%</f>
        <v>19712.88</v>
      </c>
      <c r="O13" s="40">
        <f>+M13+N13</f>
        <v>123464.88</v>
      </c>
      <c r="P13" s="40">
        <f t="shared" si="0"/>
        <v>987719.04</v>
      </c>
      <c r="Q13" s="39">
        <v>54166.666666666664</v>
      </c>
      <c r="R13" s="40">
        <f t="shared" ref="R13:R14" si="22">+Q13*19%</f>
        <v>10291.666666666666</v>
      </c>
      <c r="S13" s="40">
        <f>+Q13+R13</f>
        <v>64458.333333333328</v>
      </c>
      <c r="T13" s="40">
        <f t="shared" si="1"/>
        <v>515666.66666666663</v>
      </c>
      <c r="U13" s="47">
        <f>+AVERAGE(I13,M13,Q13)</f>
        <v>78015.816249673211</v>
      </c>
      <c r="V13" s="47">
        <f>+AVERAGE(J13,N13,R13)</f>
        <v>14823.005087437909</v>
      </c>
      <c r="W13" s="49">
        <f>+AVERAGE(K13,O13,S13)</f>
        <v>92838.82133711112</v>
      </c>
      <c r="X13" s="51">
        <f>+AVERAGE(L13,P13,T13)</f>
        <v>742710.57069688896</v>
      </c>
    </row>
    <row r="14" spans="2:25" ht="50.25" customHeight="1">
      <c r="B14" s="38">
        <v>12</v>
      </c>
      <c r="C14" s="92" t="s">
        <v>70</v>
      </c>
      <c r="D14" s="92"/>
      <c r="E14" s="93" t="s">
        <v>71</v>
      </c>
      <c r="F14" s="93"/>
      <c r="G14" s="93"/>
      <c r="H14" s="38">
        <v>1</v>
      </c>
      <c r="I14" s="39">
        <v>157212.20539663866</v>
      </c>
      <c r="J14" s="40">
        <f t="shared" si="20"/>
        <v>29870.319025361347</v>
      </c>
      <c r="K14" s="40">
        <f>+I14+J14</f>
        <v>187082.52442200002</v>
      </c>
      <c r="L14" s="40">
        <f>+K14*H14</f>
        <v>187082.52442200002</v>
      </c>
      <c r="M14" s="39">
        <v>214256</v>
      </c>
      <c r="N14" s="40">
        <f t="shared" si="21"/>
        <v>40708.639999999999</v>
      </c>
      <c r="O14" s="40">
        <f>+M14+N14</f>
        <v>254964.64</v>
      </c>
      <c r="P14" s="40">
        <f t="shared" si="0"/>
        <v>254964.64</v>
      </c>
      <c r="Q14" s="39">
        <v>241666.66666666666</v>
      </c>
      <c r="R14" s="40">
        <f t="shared" si="22"/>
        <v>45916.666666666664</v>
      </c>
      <c r="S14" s="40">
        <f>+Q14+R14</f>
        <v>287583.33333333331</v>
      </c>
      <c r="T14" s="40">
        <f t="shared" si="1"/>
        <v>287583.33333333331</v>
      </c>
      <c r="U14" s="47">
        <f t="shared" si="2"/>
        <v>204378.29068776846</v>
      </c>
      <c r="V14" s="47">
        <f>+AVERAGE(J14,N14,R14)</f>
        <v>38831.875230676</v>
      </c>
      <c r="W14" s="49">
        <f t="shared" si="18"/>
        <v>243210.16591844443</v>
      </c>
      <c r="X14" s="51">
        <f t="shared" si="19"/>
        <v>243210.16591844443</v>
      </c>
    </row>
    <row r="15" spans="2:25">
      <c r="B15" s="92">
        <v>13</v>
      </c>
      <c r="C15" s="92" t="s">
        <v>72</v>
      </c>
      <c r="D15" s="92"/>
      <c r="E15" s="93" t="s">
        <v>73</v>
      </c>
      <c r="F15" s="93"/>
      <c r="G15" s="93"/>
      <c r="H15" s="92">
        <v>1</v>
      </c>
      <c r="I15" s="95">
        <v>665294</v>
      </c>
      <c r="J15" s="94">
        <f>+I15*19%</f>
        <v>126405.86</v>
      </c>
      <c r="K15" s="94">
        <f>+I15+J15</f>
        <v>791699.86</v>
      </c>
      <c r="L15" s="94">
        <f>+K15*H15</f>
        <v>791699.86</v>
      </c>
      <c r="M15" s="95">
        <v>906696</v>
      </c>
      <c r="N15" s="94">
        <f>+M15*19%</f>
        <v>172272.24</v>
      </c>
      <c r="O15" s="94">
        <f>+M15+N15</f>
        <v>1078968.24</v>
      </c>
      <c r="P15" s="94">
        <f>+O15*H15</f>
        <v>1078968.24</v>
      </c>
      <c r="Q15" s="100">
        <v>566666.66666666663</v>
      </c>
      <c r="R15" s="94">
        <f>+Q15*19%</f>
        <v>107666.66666666666</v>
      </c>
      <c r="S15" s="94">
        <f>+Q15+R15</f>
        <v>674333.33333333326</v>
      </c>
      <c r="T15" s="94">
        <f>+S15*H15</f>
        <v>674333.33333333326</v>
      </c>
      <c r="U15" s="105">
        <f>+AVERAGE(I15,M15,Q15)</f>
        <v>712885.5555555555</v>
      </c>
      <c r="V15" s="108">
        <f>+AVERAGE(J15,N15,R15)</f>
        <v>135448.25555555554</v>
      </c>
      <c r="W15" s="109">
        <f>+U15+V15</f>
        <v>848333.81111111108</v>
      </c>
      <c r="X15" s="103">
        <f>+AVERAGE(L15,P15,T15)</f>
        <v>848333.81111111119</v>
      </c>
    </row>
    <row r="16" spans="2:25">
      <c r="B16" s="92"/>
      <c r="C16" s="92"/>
      <c r="D16" s="92"/>
      <c r="E16" s="93" t="s">
        <v>74</v>
      </c>
      <c r="F16" s="93"/>
      <c r="G16" s="93"/>
      <c r="H16" s="92"/>
      <c r="I16" s="95"/>
      <c r="J16" s="94"/>
      <c r="K16" s="94"/>
      <c r="L16" s="94"/>
      <c r="M16" s="95"/>
      <c r="N16" s="94"/>
      <c r="O16" s="94"/>
      <c r="P16" s="94"/>
      <c r="Q16" s="101"/>
      <c r="R16" s="94"/>
      <c r="S16" s="94"/>
      <c r="T16" s="94"/>
      <c r="U16" s="106"/>
      <c r="V16" s="108"/>
      <c r="W16" s="109"/>
      <c r="X16" s="103"/>
    </row>
    <row r="17" spans="2:24">
      <c r="B17" s="92"/>
      <c r="C17" s="92"/>
      <c r="D17" s="92"/>
      <c r="E17" s="93" t="s">
        <v>75</v>
      </c>
      <c r="F17" s="93"/>
      <c r="G17" s="93"/>
      <c r="H17" s="92"/>
      <c r="I17" s="95"/>
      <c r="J17" s="94"/>
      <c r="K17" s="94"/>
      <c r="L17" s="94"/>
      <c r="M17" s="95"/>
      <c r="N17" s="94"/>
      <c r="O17" s="94"/>
      <c r="P17" s="94"/>
      <c r="Q17" s="101"/>
      <c r="R17" s="94"/>
      <c r="S17" s="94"/>
      <c r="T17" s="94"/>
      <c r="U17" s="106"/>
      <c r="V17" s="108"/>
      <c r="W17" s="109"/>
      <c r="X17" s="103"/>
    </row>
    <row r="18" spans="2:24">
      <c r="B18" s="92"/>
      <c r="C18" s="92"/>
      <c r="D18" s="92"/>
      <c r="E18" s="93" t="s">
        <v>76</v>
      </c>
      <c r="F18" s="93"/>
      <c r="G18" s="93"/>
      <c r="H18" s="92"/>
      <c r="I18" s="95"/>
      <c r="J18" s="94"/>
      <c r="K18" s="94"/>
      <c r="L18" s="94"/>
      <c r="M18" s="95"/>
      <c r="N18" s="94"/>
      <c r="O18" s="94"/>
      <c r="P18" s="94"/>
      <c r="Q18" s="101"/>
      <c r="R18" s="94"/>
      <c r="S18" s="94"/>
      <c r="T18" s="94"/>
      <c r="U18" s="106"/>
      <c r="V18" s="108"/>
      <c r="W18" s="109"/>
      <c r="X18" s="103"/>
    </row>
    <row r="19" spans="2:24">
      <c r="B19" s="92"/>
      <c r="C19" s="92"/>
      <c r="D19" s="92"/>
      <c r="E19" s="93" t="s">
        <v>77</v>
      </c>
      <c r="F19" s="93"/>
      <c r="G19" s="93"/>
      <c r="H19" s="92"/>
      <c r="I19" s="95"/>
      <c r="J19" s="94"/>
      <c r="K19" s="94"/>
      <c r="L19" s="94"/>
      <c r="M19" s="95"/>
      <c r="N19" s="94"/>
      <c r="O19" s="94"/>
      <c r="P19" s="94"/>
      <c r="Q19" s="101"/>
      <c r="R19" s="94"/>
      <c r="S19" s="94"/>
      <c r="T19" s="94"/>
      <c r="U19" s="106"/>
      <c r="V19" s="108"/>
      <c r="W19" s="109"/>
      <c r="X19" s="103"/>
    </row>
    <row r="20" spans="2:24">
      <c r="B20" s="92"/>
      <c r="C20" s="92"/>
      <c r="D20" s="92"/>
      <c r="E20" s="93" t="s">
        <v>78</v>
      </c>
      <c r="F20" s="93"/>
      <c r="G20" s="93"/>
      <c r="H20" s="92"/>
      <c r="I20" s="95"/>
      <c r="J20" s="94"/>
      <c r="K20" s="94"/>
      <c r="L20" s="94"/>
      <c r="M20" s="95"/>
      <c r="N20" s="94"/>
      <c r="O20" s="94"/>
      <c r="P20" s="94"/>
      <c r="Q20" s="101"/>
      <c r="R20" s="94"/>
      <c r="S20" s="94"/>
      <c r="T20" s="94"/>
      <c r="U20" s="106"/>
      <c r="V20" s="108"/>
      <c r="W20" s="109"/>
      <c r="X20" s="103"/>
    </row>
    <row r="21" spans="2:24">
      <c r="B21" s="92"/>
      <c r="C21" s="92"/>
      <c r="D21" s="92"/>
      <c r="E21" s="93" t="s">
        <v>79</v>
      </c>
      <c r="F21" s="93"/>
      <c r="G21" s="93"/>
      <c r="H21" s="92"/>
      <c r="I21" s="95"/>
      <c r="J21" s="94"/>
      <c r="K21" s="94"/>
      <c r="L21" s="94"/>
      <c r="M21" s="95"/>
      <c r="N21" s="94"/>
      <c r="O21" s="94"/>
      <c r="P21" s="94"/>
      <c r="Q21" s="101"/>
      <c r="R21" s="94"/>
      <c r="S21" s="94"/>
      <c r="T21" s="94"/>
      <c r="U21" s="106"/>
      <c r="V21" s="108"/>
      <c r="W21" s="109"/>
      <c r="X21" s="103"/>
    </row>
    <row r="22" spans="2:24">
      <c r="B22" s="92"/>
      <c r="C22" s="92"/>
      <c r="D22" s="92"/>
      <c r="E22" s="93" t="s">
        <v>80</v>
      </c>
      <c r="F22" s="93"/>
      <c r="G22" s="93"/>
      <c r="H22" s="92"/>
      <c r="I22" s="95"/>
      <c r="J22" s="94"/>
      <c r="K22" s="94"/>
      <c r="L22" s="94"/>
      <c r="M22" s="95"/>
      <c r="N22" s="94"/>
      <c r="O22" s="94"/>
      <c r="P22" s="94"/>
      <c r="Q22" s="101"/>
      <c r="R22" s="94"/>
      <c r="S22" s="94"/>
      <c r="T22" s="94"/>
      <c r="U22" s="106"/>
      <c r="V22" s="108"/>
      <c r="W22" s="109"/>
      <c r="X22" s="103"/>
    </row>
    <row r="23" spans="2:24">
      <c r="B23" s="92"/>
      <c r="C23" s="92"/>
      <c r="D23" s="92"/>
      <c r="E23" s="93" t="s">
        <v>81</v>
      </c>
      <c r="F23" s="93"/>
      <c r="G23" s="93"/>
      <c r="H23" s="92"/>
      <c r="I23" s="95"/>
      <c r="J23" s="94"/>
      <c r="K23" s="94"/>
      <c r="L23" s="94"/>
      <c r="M23" s="95"/>
      <c r="N23" s="94"/>
      <c r="O23" s="94"/>
      <c r="P23" s="94"/>
      <c r="Q23" s="102"/>
      <c r="R23" s="94"/>
      <c r="S23" s="94"/>
      <c r="T23" s="94"/>
      <c r="U23" s="107"/>
      <c r="V23" s="108"/>
      <c r="W23" s="109"/>
      <c r="X23" s="103"/>
    </row>
    <row r="24" spans="2:24">
      <c r="B24" s="96">
        <v>14</v>
      </c>
      <c r="C24" s="92" t="s">
        <v>82</v>
      </c>
      <c r="D24" s="92"/>
      <c r="E24" s="93" t="s">
        <v>82</v>
      </c>
      <c r="F24" s="93"/>
      <c r="G24" s="93"/>
      <c r="H24" s="92">
        <v>1</v>
      </c>
      <c r="I24" s="95">
        <v>487949</v>
      </c>
      <c r="J24" s="94">
        <f>+I24*19%</f>
        <v>92710.31</v>
      </c>
      <c r="K24" s="94">
        <f>+I24+J24</f>
        <v>580659.31000000006</v>
      </c>
      <c r="L24" s="94">
        <f>+H24*K24</f>
        <v>580659.31000000006</v>
      </c>
      <c r="M24" s="95">
        <v>665000</v>
      </c>
      <c r="N24" s="94">
        <f>+M24*19%</f>
        <v>126350</v>
      </c>
      <c r="O24" s="94">
        <f>+M24+N24</f>
        <v>791350</v>
      </c>
      <c r="P24" s="94">
        <f>+H24*O24</f>
        <v>791350</v>
      </c>
      <c r="Q24" s="100">
        <v>258333.33333333334</v>
      </c>
      <c r="R24" s="94">
        <f>+Q24*19%</f>
        <v>49083.333333333336</v>
      </c>
      <c r="S24" s="94">
        <f>+Q24+R24</f>
        <v>307416.66666666669</v>
      </c>
      <c r="T24" s="94">
        <f>+H24*S24</f>
        <v>307416.66666666669</v>
      </c>
      <c r="U24" s="105">
        <f>+AVERAGE(I24,M24,Q24)</f>
        <v>470427.44444444444</v>
      </c>
      <c r="V24" s="108">
        <f>+AVERAGE(J24,N24,R24)</f>
        <v>89381.214444444442</v>
      </c>
      <c r="W24" s="109">
        <f>+U24+V24</f>
        <v>559808.65888888889</v>
      </c>
      <c r="X24" s="103">
        <f>+AVERAGE(L24,P24,T24)</f>
        <v>559808.65888888889</v>
      </c>
    </row>
    <row r="25" spans="2:24">
      <c r="B25" s="96"/>
      <c r="C25" s="92"/>
      <c r="D25" s="92"/>
      <c r="E25" s="93" t="s">
        <v>83</v>
      </c>
      <c r="F25" s="93"/>
      <c r="G25" s="93"/>
      <c r="H25" s="92"/>
      <c r="I25" s="95"/>
      <c r="J25" s="94"/>
      <c r="K25" s="94"/>
      <c r="L25" s="94"/>
      <c r="M25" s="95"/>
      <c r="N25" s="94"/>
      <c r="O25" s="94"/>
      <c r="P25" s="94"/>
      <c r="Q25" s="101"/>
      <c r="R25" s="94"/>
      <c r="S25" s="94"/>
      <c r="T25" s="94"/>
      <c r="U25" s="106"/>
      <c r="V25" s="108"/>
      <c r="W25" s="109"/>
      <c r="X25" s="103"/>
    </row>
    <row r="26" spans="2:24">
      <c r="B26" s="96"/>
      <c r="C26" s="92"/>
      <c r="D26" s="92"/>
      <c r="E26" s="93" t="s">
        <v>84</v>
      </c>
      <c r="F26" s="93"/>
      <c r="G26" s="93"/>
      <c r="H26" s="92"/>
      <c r="I26" s="95"/>
      <c r="J26" s="94"/>
      <c r="K26" s="94"/>
      <c r="L26" s="94"/>
      <c r="M26" s="95"/>
      <c r="N26" s="94"/>
      <c r="O26" s="94"/>
      <c r="P26" s="94"/>
      <c r="Q26" s="101"/>
      <c r="R26" s="94"/>
      <c r="S26" s="94"/>
      <c r="T26" s="94"/>
      <c r="U26" s="106"/>
      <c r="V26" s="108"/>
      <c r="W26" s="109"/>
      <c r="X26" s="103"/>
    </row>
    <row r="27" spans="2:24">
      <c r="B27" s="96"/>
      <c r="C27" s="92"/>
      <c r="D27" s="92"/>
      <c r="E27" s="93" t="s">
        <v>85</v>
      </c>
      <c r="F27" s="93"/>
      <c r="G27" s="93"/>
      <c r="H27" s="92"/>
      <c r="I27" s="95"/>
      <c r="J27" s="94"/>
      <c r="K27" s="94"/>
      <c r="L27" s="94"/>
      <c r="M27" s="95"/>
      <c r="N27" s="94"/>
      <c r="O27" s="94"/>
      <c r="P27" s="94"/>
      <c r="Q27" s="101"/>
      <c r="R27" s="94"/>
      <c r="S27" s="94"/>
      <c r="T27" s="94"/>
      <c r="U27" s="106"/>
      <c r="V27" s="108"/>
      <c r="W27" s="109"/>
      <c r="X27" s="103"/>
    </row>
    <row r="28" spans="2:24">
      <c r="B28" s="96"/>
      <c r="C28" s="92"/>
      <c r="D28" s="92"/>
      <c r="E28" s="93" t="s">
        <v>86</v>
      </c>
      <c r="F28" s="93"/>
      <c r="G28" s="93"/>
      <c r="H28" s="92"/>
      <c r="I28" s="95"/>
      <c r="J28" s="94"/>
      <c r="K28" s="94"/>
      <c r="L28" s="94"/>
      <c r="M28" s="95"/>
      <c r="N28" s="94"/>
      <c r="O28" s="94"/>
      <c r="P28" s="94"/>
      <c r="Q28" s="101"/>
      <c r="R28" s="94"/>
      <c r="S28" s="94"/>
      <c r="T28" s="94"/>
      <c r="U28" s="106"/>
      <c r="V28" s="108"/>
      <c r="W28" s="109"/>
      <c r="X28" s="103"/>
    </row>
    <row r="29" spans="2:24">
      <c r="B29" s="96"/>
      <c r="C29" s="92"/>
      <c r="D29" s="92"/>
      <c r="E29" s="93" t="s">
        <v>87</v>
      </c>
      <c r="F29" s="93"/>
      <c r="G29" s="93"/>
      <c r="H29" s="92"/>
      <c r="I29" s="95"/>
      <c r="J29" s="94"/>
      <c r="K29" s="94"/>
      <c r="L29" s="94"/>
      <c r="M29" s="95"/>
      <c r="N29" s="94"/>
      <c r="O29" s="94"/>
      <c r="P29" s="94"/>
      <c r="Q29" s="101"/>
      <c r="R29" s="94"/>
      <c r="S29" s="94"/>
      <c r="T29" s="94"/>
      <c r="U29" s="106"/>
      <c r="V29" s="108"/>
      <c r="W29" s="109"/>
      <c r="X29" s="103"/>
    </row>
    <row r="30" spans="2:24">
      <c r="B30" s="96"/>
      <c r="C30" s="92"/>
      <c r="D30" s="92"/>
      <c r="E30" s="93" t="s">
        <v>88</v>
      </c>
      <c r="F30" s="93"/>
      <c r="G30" s="93"/>
      <c r="H30" s="92"/>
      <c r="I30" s="95"/>
      <c r="J30" s="94"/>
      <c r="K30" s="94"/>
      <c r="L30" s="94"/>
      <c r="M30" s="95"/>
      <c r="N30" s="94"/>
      <c r="O30" s="94"/>
      <c r="P30" s="94"/>
      <c r="Q30" s="101"/>
      <c r="R30" s="94"/>
      <c r="S30" s="94"/>
      <c r="T30" s="94"/>
      <c r="U30" s="106"/>
      <c r="V30" s="108"/>
      <c r="W30" s="109"/>
      <c r="X30" s="103"/>
    </row>
    <row r="31" spans="2:24">
      <c r="B31" s="96"/>
      <c r="C31" s="92"/>
      <c r="D31" s="92"/>
      <c r="E31" s="93" t="s">
        <v>89</v>
      </c>
      <c r="F31" s="93"/>
      <c r="G31" s="93"/>
      <c r="H31" s="92"/>
      <c r="I31" s="95"/>
      <c r="J31" s="94"/>
      <c r="K31" s="94"/>
      <c r="L31" s="94"/>
      <c r="M31" s="95"/>
      <c r="N31" s="94"/>
      <c r="O31" s="94"/>
      <c r="P31" s="94"/>
      <c r="Q31" s="101"/>
      <c r="R31" s="94"/>
      <c r="S31" s="94"/>
      <c r="T31" s="94"/>
      <c r="U31" s="106"/>
      <c r="V31" s="108"/>
      <c r="W31" s="109"/>
      <c r="X31" s="103"/>
    </row>
    <row r="32" spans="2:24">
      <c r="B32" s="96"/>
      <c r="C32" s="92"/>
      <c r="D32" s="92"/>
      <c r="E32" s="93" t="s">
        <v>90</v>
      </c>
      <c r="F32" s="93"/>
      <c r="G32" s="93"/>
      <c r="H32" s="92"/>
      <c r="I32" s="95"/>
      <c r="J32" s="94"/>
      <c r="K32" s="94"/>
      <c r="L32" s="94"/>
      <c r="M32" s="95"/>
      <c r="N32" s="94"/>
      <c r="O32" s="94"/>
      <c r="P32" s="94"/>
      <c r="Q32" s="101"/>
      <c r="R32" s="94"/>
      <c r="S32" s="94"/>
      <c r="T32" s="94"/>
      <c r="U32" s="106"/>
      <c r="V32" s="108"/>
      <c r="W32" s="109"/>
      <c r="X32" s="103"/>
    </row>
    <row r="33" spans="2:24">
      <c r="B33" s="96"/>
      <c r="C33" s="92"/>
      <c r="D33" s="92"/>
      <c r="E33" s="93" t="s">
        <v>91</v>
      </c>
      <c r="F33" s="93"/>
      <c r="G33" s="93"/>
      <c r="H33" s="92"/>
      <c r="I33" s="95"/>
      <c r="J33" s="94"/>
      <c r="K33" s="94"/>
      <c r="L33" s="94"/>
      <c r="M33" s="95"/>
      <c r="N33" s="94"/>
      <c r="O33" s="94"/>
      <c r="P33" s="94"/>
      <c r="Q33" s="101"/>
      <c r="R33" s="94"/>
      <c r="S33" s="94"/>
      <c r="T33" s="94"/>
      <c r="U33" s="106"/>
      <c r="V33" s="108"/>
      <c r="W33" s="109"/>
      <c r="X33" s="103"/>
    </row>
    <row r="34" spans="2:24">
      <c r="B34" s="96"/>
      <c r="C34" s="92"/>
      <c r="D34" s="92"/>
      <c r="E34" s="93" t="s">
        <v>92</v>
      </c>
      <c r="F34" s="93"/>
      <c r="G34" s="93"/>
      <c r="H34" s="92"/>
      <c r="I34" s="95"/>
      <c r="J34" s="94"/>
      <c r="K34" s="94"/>
      <c r="L34" s="94"/>
      <c r="M34" s="95"/>
      <c r="N34" s="94"/>
      <c r="O34" s="94"/>
      <c r="P34" s="94"/>
      <c r="Q34" s="101"/>
      <c r="R34" s="94"/>
      <c r="S34" s="94"/>
      <c r="T34" s="94"/>
      <c r="U34" s="106"/>
      <c r="V34" s="108"/>
      <c r="W34" s="109"/>
      <c r="X34" s="103"/>
    </row>
    <row r="35" spans="2:24">
      <c r="B35" s="96"/>
      <c r="C35" s="92"/>
      <c r="D35" s="92"/>
      <c r="E35" s="93" t="s">
        <v>93</v>
      </c>
      <c r="F35" s="93"/>
      <c r="G35" s="93"/>
      <c r="H35" s="92"/>
      <c r="I35" s="95"/>
      <c r="J35" s="94"/>
      <c r="K35" s="94"/>
      <c r="L35" s="94"/>
      <c r="M35" s="95"/>
      <c r="N35" s="94"/>
      <c r="O35" s="94"/>
      <c r="P35" s="94"/>
      <c r="Q35" s="101"/>
      <c r="R35" s="94"/>
      <c r="S35" s="94"/>
      <c r="T35" s="94"/>
      <c r="U35" s="106"/>
      <c r="V35" s="108"/>
      <c r="W35" s="109"/>
      <c r="X35" s="103"/>
    </row>
    <row r="36" spans="2:24">
      <c r="B36" s="96"/>
      <c r="C36" s="92"/>
      <c r="D36" s="92"/>
      <c r="E36" s="93" t="s">
        <v>94</v>
      </c>
      <c r="F36" s="93"/>
      <c r="G36" s="93"/>
      <c r="H36" s="92"/>
      <c r="I36" s="95"/>
      <c r="J36" s="94"/>
      <c r="K36" s="94"/>
      <c r="L36" s="94"/>
      <c r="M36" s="95"/>
      <c r="N36" s="94"/>
      <c r="O36" s="94"/>
      <c r="P36" s="94"/>
      <c r="Q36" s="101"/>
      <c r="R36" s="94"/>
      <c r="S36" s="94"/>
      <c r="T36" s="94"/>
      <c r="U36" s="106"/>
      <c r="V36" s="108"/>
      <c r="W36" s="109"/>
      <c r="X36" s="103"/>
    </row>
    <row r="37" spans="2:24">
      <c r="B37" s="96"/>
      <c r="C37" s="92"/>
      <c r="D37" s="92"/>
      <c r="E37" s="93" t="s">
        <v>95</v>
      </c>
      <c r="F37" s="93"/>
      <c r="G37" s="93"/>
      <c r="H37" s="92"/>
      <c r="I37" s="95"/>
      <c r="J37" s="94"/>
      <c r="K37" s="94"/>
      <c r="L37" s="94"/>
      <c r="M37" s="95"/>
      <c r="N37" s="94"/>
      <c r="O37" s="94"/>
      <c r="P37" s="94"/>
      <c r="Q37" s="101"/>
      <c r="R37" s="94"/>
      <c r="S37" s="94"/>
      <c r="T37" s="94"/>
      <c r="U37" s="106"/>
      <c r="V37" s="108"/>
      <c r="W37" s="109"/>
      <c r="X37" s="103"/>
    </row>
    <row r="38" spans="2:24">
      <c r="B38" s="96"/>
      <c r="C38" s="92"/>
      <c r="D38" s="92"/>
      <c r="E38" s="93" t="s">
        <v>96</v>
      </c>
      <c r="F38" s="93"/>
      <c r="G38" s="93"/>
      <c r="H38" s="92"/>
      <c r="I38" s="95"/>
      <c r="J38" s="94"/>
      <c r="K38" s="94"/>
      <c r="L38" s="94"/>
      <c r="M38" s="95"/>
      <c r="N38" s="94"/>
      <c r="O38" s="94"/>
      <c r="P38" s="94"/>
      <c r="Q38" s="101"/>
      <c r="R38" s="94"/>
      <c r="S38" s="94"/>
      <c r="T38" s="94"/>
      <c r="U38" s="106"/>
      <c r="V38" s="108"/>
      <c r="W38" s="109"/>
      <c r="X38" s="103"/>
    </row>
    <row r="39" spans="2:24">
      <c r="B39" s="96"/>
      <c r="C39" s="92"/>
      <c r="D39" s="92"/>
      <c r="E39" s="93" t="s">
        <v>97</v>
      </c>
      <c r="F39" s="93"/>
      <c r="G39" s="93"/>
      <c r="H39" s="92"/>
      <c r="I39" s="95"/>
      <c r="J39" s="94"/>
      <c r="K39" s="94"/>
      <c r="L39" s="94"/>
      <c r="M39" s="95"/>
      <c r="N39" s="94"/>
      <c r="O39" s="94"/>
      <c r="P39" s="94"/>
      <c r="Q39" s="101"/>
      <c r="R39" s="94"/>
      <c r="S39" s="94"/>
      <c r="T39" s="94"/>
      <c r="U39" s="106"/>
      <c r="V39" s="108"/>
      <c r="W39" s="109"/>
      <c r="X39" s="103"/>
    </row>
    <row r="40" spans="2:24">
      <c r="B40" s="96"/>
      <c r="C40" s="92"/>
      <c r="D40" s="92"/>
      <c r="E40" s="93" t="s">
        <v>98</v>
      </c>
      <c r="F40" s="93"/>
      <c r="G40" s="93"/>
      <c r="H40" s="92"/>
      <c r="I40" s="95"/>
      <c r="J40" s="94"/>
      <c r="K40" s="94"/>
      <c r="L40" s="94"/>
      <c r="M40" s="95"/>
      <c r="N40" s="94"/>
      <c r="O40" s="94"/>
      <c r="P40" s="94"/>
      <c r="Q40" s="101"/>
      <c r="R40" s="94"/>
      <c r="S40" s="94"/>
      <c r="T40" s="94"/>
      <c r="U40" s="106"/>
      <c r="V40" s="108"/>
      <c r="W40" s="109"/>
      <c r="X40" s="103"/>
    </row>
    <row r="41" spans="2:24">
      <c r="B41" s="96"/>
      <c r="C41" s="92"/>
      <c r="D41" s="92"/>
      <c r="E41" s="93" t="s">
        <v>99</v>
      </c>
      <c r="F41" s="93"/>
      <c r="G41" s="93"/>
      <c r="H41" s="92"/>
      <c r="I41" s="95"/>
      <c r="J41" s="94"/>
      <c r="K41" s="94"/>
      <c r="L41" s="94"/>
      <c r="M41" s="95"/>
      <c r="N41" s="94"/>
      <c r="O41" s="94"/>
      <c r="P41" s="94"/>
      <c r="Q41" s="101"/>
      <c r="R41" s="94"/>
      <c r="S41" s="94"/>
      <c r="T41" s="94"/>
      <c r="U41" s="106"/>
      <c r="V41" s="108"/>
      <c r="W41" s="109"/>
      <c r="X41" s="103"/>
    </row>
    <row r="42" spans="2:24">
      <c r="B42" s="96"/>
      <c r="C42" s="92"/>
      <c r="D42" s="92"/>
      <c r="E42" s="93" t="s">
        <v>100</v>
      </c>
      <c r="F42" s="93"/>
      <c r="G42" s="93"/>
      <c r="H42" s="92"/>
      <c r="I42" s="95"/>
      <c r="J42" s="94"/>
      <c r="K42" s="94"/>
      <c r="L42" s="94"/>
      <c r="M42" s="95"/>
      <c r="N42" s="94"/>
      <c r="O42" s="94"/>
      <c r="P42" s="94"/>
      <c r="Q42" s="101"/>
      <c r="R42" s="94"/>
      <c r="S42" s="94"/>
      <c r="T42" s="94"/>
      <c r="U42" s="106"/>
      <c r="V42" s="108"/>
      <c r="W42" s="109"/>
      <c r="X42" s="103"/>
    </row>
    <row r="43" spans="2:24">
      <c r="B43" s="96"/>
      <c r="C43" s="92"/>
      <c r="D43" s="92"/>
      <c r="E43" s="93" t="s">
        <v>101</v>
      </c>
      <c r="F43" s="93"/>
      <c r="G43" s="93"/>
      <c r="H43" s="92"/>
      <c r="I43" s="95"/>
      <c r="J43" s="94"/>
      <c r="K43" s="94"/>
      <c r="L43" s="94"/>
      <c r="M43" s="95"/>
      <c r="N43" s="94"/>
      <c r="O43" s="94"/>
      <c r="P43" s="94"/>
      <c r="Q43" s="101"/>
      <c r="R43" s="94"/>
      <c r="S43" s="94"/>
      <c r="T43" s="94"/>
      <c r="U43" s="106"/>
      <c r="V43" s="108"/>
      <c r="W43" s="109"/>
      <c r="X43" s="103"/>
    </row>
    <row r="44" spans="2:24">
      <c r="B44" s="96"/>
      <c r="C44" s="92"/>
      <c r="D44" s="92"/>
      <c r="E44" s="93" t="s">
        <v>102</v>
      </c>
      <c r="F44" s="93"/>
      <c r="G44" s="93"/>
      <c r="H44" s="92"/>
      <c r="I44" s="95"/>
      <c r="J44" s="94"/>
      <c r="K44" s="94"/>
      <c r="L44" s="94"/>
      <c r="M44" s="95"/>
      <c r="N44" s="94"/>
      <c r="O44" s="94"/>
      <c r="P44" s="94"/>
      <c r="Q44" s="101"/>
      <c r="R44" s="94"/>
      <c r="S44" s="94"/>
      <c r="T44" s="94"/>
      <c r="U44" s="106"/>
      <c r="V44" s="108"/>
      <c r="W44" s="109"/>
      <c r="X44" s="103"/>
    </row>
    <row r="45" spans="2:24">
      <c r="B45" s="96"/>
      <c r="C45" s="92"/>
      <c r="D45" s="92"/>
      <c r="E45" s="93" t="s">
        <v>103</v>
      </c>
      <c r="F45" s="93"/>
      <c r="G45" s="93"/>
      <c r="H45" s="92"/>
      <c r="I45" s="95"/>
      <c r="J45" s="94"/>
      <c r="K45" s="94"/>
      <c r="L45" s="94"/>
      <c r="M45" s="95"/>
      <c r="N45" s="94"/>
      <c r="O45" s="94"/>
      <c r="P45" s="94"/>
      <c r="Q45" s="101"/>
      <c r="R45" s="94"/>
      <c r="S45" s="94"/>
      <c r="T45" s="94"/>
      <c r="U45" s="106"/>
      <c r="V45" s="108"/>
      <c r="W45" s="109"/>
      <c r="X45" s="103"/>
    </row>
    <row r="46" spans="2:24">
      <c r="B46" s="96"/>
      <c r="C46" s="92"/>
      <c r="D46" s="92"/>
      <c r="E46" s="93" t="s">
        <v>104</v>
      </c>
      <c r="F46" s="93"/>
      <c r="G46" s="93"/>
      <c r="H46" s="92"/>
      <c r="I46" s="95"/>
      <c r="J46" s="94"/>
      <c r="K46" s="94"/>
      <c r="L46" s="94"/>
      <c r="M46" s="95"/>
      <c r="N46" s="94"/>
      <c r="O46" s="94"/>
      <c r="P46" s="94"/>
      <c r="Q46" s="101"/>
      <c r="R46" s="94"/>
      <c r="S46" s="94"/>
      <c r="T46" s="94"/>
      <c r="U46" s="106"/>
      <c r="V46" s="108"/>
      <c r="W46" s="109"/>
      <c r="X46" s="103"/>
    </row>
    <row r="47" spans="2:24">
      <c r="B47" s="96"/>
      <c r="C47" s="92"/>
      <c r="D47" s="92"/>
      <c r="E47" s="93" t="s">
        <v>105</v>
      </c>
      <c r="F47" s="93"/>
      <c r="G47" s="93"/>
      <c r="H47" s="92"/>
      <c r="I47" s="95"/>
      <c r="J47" s="94"/>
      <c r="K47" s="94"/>
      <c r="L47" s="94"/>
      <c r="M47" s="95"/>
      <c r="N47" s="94"/>
      <c r="O47" s="94"/>
      <c r="P47" s="94"/>
      <c r="Q47" s="101"/>
      <c r="R47" s="94"/>
      <c r="S47" s="94"/>
      <c r="T47" s="94"/>
      <c r="U47" s="106"/>
      <c r="V47" s="108"/>
      <c r="W47" s="109"/>
      <c r="X47" s="103"/>
    </row>
    <row r="48" spans="2:24">
      <c r="B48" s="96"/>
      <c r="C48" s="92"/>
      <c r="D48" s="92"/>
      <c r="E48" s="93" t="s">
        <v>106</v>
      </c>
      <c r="F48" s="93"/>
      <c r="G48" s="93"/>
      <c r="H48" s="92"/>
      <c r="I48" s="95"/>
      <c r="J48" s="94"/>
      <c r="K48" s="94"/>
      <c r="L48" s="94"/>
      <c r="M48" s="95"/>
      <c r="N48" s="94"/>
      <c r="O48" s="94"/>
      <c r="P48" s="94"/>
      <c r="Q48" s="101"/>
      <c r="R48" s="94"/>
      <c r="S48" s="94"/>
      <c r="T48" s="94"/>
      <c r="U48" s="106"/>
      <c r="V48" s="108"/>
      <c r="W48" s="109"/>
      <c r="X48" s="103"/>
    </row>
    <row r="49" spans="2:24">
      <c r="B49" s="96"/>
      <c r="C49" s="92"/>
      <c r="D49" s="92"/>
      <c r="E49" s="93" t="s">
        <v>107</v>
      </c>
      <c r="F49" s="93"/>
      <c r="G49" s="93"/>
      <c r="H49" s="92"/>
      <c r="I49" s="95"/>
      <c r="J49" s="94"/>
      <c r="K49" s="94"/>
      <c r="L49" s="94"/>
      <c r="M49" s="95"/>
      <c r="N49" s="94"/>
      <c r="O49" s="94"/>
      <c r="P49" s="94"/>
      <c r="Q49" s="102"/>
      <c r="R49" s="94"/>
      <c r="S49" s="94"/>
      <c r="T49" s="94"/>
      <c r="U49" s="107"/>
      <c r="V49" s="108"/>
      <c r="W49" s="109"/>
      <c r="X49" s="103"/>
    </row>
    <row r="50" spans="2:24">
      <c r="B50" s="41"/>
      <c r="C50" s="42"/>
      <c r="D50" s="42"/>
      <c r="E50" s="43"/>
      <c r="F50" s="97" t="s">
        <v>108</v>
      </c>
      <c r="G50" s="97"/>
      <c r="H50" s="97"/>
      <c r="I50" s="97"/>
      <c r="J50" s="97"/>
      <c r="K50" s="97"/>
      <c r="L50" s="50">
        <f>+SUM(L3:L49)</f>
        <v>36622351.486515999</v>
      </c>
      <c r="P50" s="50">
        <f>+SUM(P3:P49)</f>
        <v>49910762.229999997</v>
      </c>
      <c r="T50" s="50">
        <f>+SUM(T3:T49)</f>
        <v>55860583.333333328</v>
      </c>
      <c r="X50" s="44">
        <f>+SUM(X3:X49)</f>
        <v>47464565.683283105</v>
      </c>
    </row>
  </sheetData>
  <mergeCells count="105">
    <mergeCell ref="X24:X49"/>
    <mergeCell ref="S24:S49"/>
    <mergeCell ref="T24:T49"/>
    <mergeCell ref="U1:X1"/>
    <mergeCell ref="U15:U23"/>
    <mergeCell ref="V15:V23"/>
    <mergeCell ref="W15:W23"/>
    <mergeCell ref="X15:X23"/>
    <mergeCell ref="U24:U49"/>
    <mergeCell ref="V24:V49"/>
    <mergeCell ref="W24:W49"/>
    <mergeCell ref="K24:K49"/>
    <mergeCell ref="L24:L49"/>
    <mergeCell ref="N24:N49"/>
    <mergeCell ref="O24:O49"/>
    <mergeCell ref="P24:P49"/>
    <mergeCell ref="Q1:T1"/>
    <mergeCell ref="Q15:Q23"/>
    <mergeCell ref="R15:R23"/>
    <mergeCell ref="S15:S23"/>
    <mergeCell ref="T15:T23"/>
    <mergeCell ref="Q24:Q49"/>
    <mergeCell ref="R24:R49"/>
    <mergeCell ref="B24:B49"/>
    <mergeCell ref="C24:D49"/>
    <mergeCell ref="E24:G24"/>
    <mergeCell ref="E49:G49"/>
    <mergeCell ref="F50:K50"/>
    <mergeCell ref="I1:L1"/>
    <mergeCell ref="B1:H1"/>
    <mergeCell ref="M1:P1"/>
    <mergeCell ref="M15:M23"/>
    <mergeCell ref="N15:N23"/>
    <mergeCell ref="O15:O23"/>
    <mergeCell ref="P15:P23"/>
    <mergeCell ref="M24:M49"/>
    <mergeCell ref="E43:G43"/>
    <mergeCell ref="E44:G44"/>
    <mergeCell ref="E45:G45"/>
    <mergeCell ref="E46:G46"/>
    <mergeCell ref="E47:G47"/>
    <mergeCell ref="E48:G48"/>
    <mergeCell ref="E37:G37"/>
    <mergeCell ref="E38:G38"/>
    <mergeCell ref="E39:G39"/>
    <mergeCell ref="E40:G40"/>
    <mergeCell ref="E41:G41"/>
    <mergeCell ref="H24:H49"/>
    <mergeCell ref="I24:I49"/>
    <mergeCell ref="J24:J49"/>
    <mergeCell ref="E33:G33"/>
    <mergeCell ref="E34:G34"/>
    <mergeCell ref="E35:G35"/>
    <mergeCell ref="E36:G36"/>
    <mergeCell ref="I15:I23"/>
    <mergeCell ref="J15:J23"/>
    <mergeCell ref="E25:G25"/>
    <mergeCell ref="E26:G26"/>
    <mergeCell ref="E27:G27"/>
    <mergeCell ref="E28:G28"/>
    <mergeCell ref="E29:G29"/>
    <mergeCell ref="E30:G30"/>
    <mergeCell ref="E31:G31"/>
    <mergeCell ref="E32:G32"/>
    <mergeCell ref="E42:G42"/>
    <mergeCell ref="K15:K23"/>
    <mergeCell ref="L15:L23"/>
    <mergeCell ref="E16:G16"/>
    <mergeCell ref="E17:G17"/>
    <mergeCell ref="E18:G18"/>
    <mergeCell ref="E19:G19"/>
    <mergeCell ref="E20:G20"/>
    <mergeCell ref="E21:G21"/>
    <mergeCell ref="C14:D14"/>
    <mergeCell ref="E14:G14"/>
    <mergeCell ref="H15:H23"/>
    <mergeCell ref="E22:G22"/>
    <mergeCell ref="E23:G23"/>
    <mergeCell ref="C11:D11"/>
    <mergeCell ref="E11:G11"/>
    <mergeCell ref="C12:D12"/>
    <mergeCell ref="E12:G12"/>
    <mergeCell ref="C13:D13"/>
    <mergeCell ref="E13:G13"/>
    <mergeCell ref="C10:D10"/>
    <mergeCell ref="E10:G10"/>
    <mergeCell ref="C5:D5"/>
    <mergeCell ref="E5:G5"/>
    <mergeCell ref="C6:D6"/>
    <mergeCell ref="E6:G6"/>
    <mergeCell ref="C7:D7"/>
    <mergeCell ref="E7:G7"/>
    <mergeCell ref="B15:B23"/>
    <mergeCell ref="C15:D23"/>
    <mergeCell ref="E15:G15"/>
    <mergeCell ref="C2:D2"/>
    <mergeCell ref="E2:G2"/>
    <mergeCell ref="C3:D3"/>
    <mergeCell ref="E3:G3"/>
    <mergeCell ref="C4:D4"/>
    <mergeCell ref="E4:G4"/>
    <mergeCell ref="C8:D8"/>
    <mergeCell ref="E8:G8"/>
    <mergeCell ref="C9:D9"/>
    <mergeCell ref="E9:G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POLIZA</vt:lpstr>
      <vt:lpstr>MEDIOS TECNOLOGICOS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Luis Lombana Sanchez</dc:creator>
  <cp:lastModifiedBy>Vanessa Henao Camacho</cp:lastModifiedBy>
  <dcterms:created xsi:type="dcterms:W3CDTF">2025-01-20T19:28:53Z</dcterms:created>
  <dcterms:modified xsi:type="dcterms:W3CDTF">2026-08-19T15:42:48Z</dcterms:modified>
</cp:coreProperties>
</file>