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https://d.docs.live.net/6826b36091a17ff9/Documentos/UNIAJC/2026/Licitación Publica/LP 064-2026 - Modernizacion ambientes educativos/"/>
    </mc:Choice>
  </mc:AlternateContent>
  <xr:revisionPtr revIDLastSave="155" documentId="8_{9BF6749D-9630-4BCA-82AF-537179A84162}" xr6:coauthVersionLast="47" xr6:coauthVersionMax="47" xr10:uidLastSave="{C6F55198-ECF0-4384-867D-058BF4085424}"/>
  <bookViews>
    <workbookView xWindow="-108" yWindow="-108" windowWidth="23256" windowHeight="13896" activeTab="3" xr2:uid="{CF9FAEF1-7EAA-4025-B835-B7CF14DC15D3}"/>
  </bookViews>
  <sheets>
    <sheet name=" OFICINAS ESTACION 1" sheetId="5" r:id="rId1"/>
    <sheet name="LABORATORIO" sheetId="15" r:id="rId2"/>
    <sheet name="OBRAS COMPLEMENTARIAS" sheetId="16" r:id="rId3"/>
    <sheet name="SISTEMA ELECTRICO" sheetId="18" r:id="rId4"/>
  </sheets>
  <externalReferences>
    <externalReference r:id="rId5"/>
    <externalReference r:id="rId6"/>
    <externalReference r:id="rId7"/>
    <externalReference r:id="rId8"/>
    <externalReference r:id="rId9"/>
    <externalReference r:id="rId10"/>
    <externalReference r:id="rId11"/>
    <externalReference r:id="rId12"/>
  </externalReferences>
  <definedNames>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ccessDatabase" hidden="1">"A:\SAIN.mdb"</definedName>
    <definedName name="ADFGSDB" hidden="1">{"via1",#N/A,TRUE,"general";"via2",#N/A,TRUE,"general";"via3",#N/A,TRUE,"general"}</definedName>
    <definedName name="Adm" localSheetId="0">' OFICINAS ESTACION 1'!$G$63</definedName>
    <definedName name="Adm" localSheetId="2">'OBRAS COMPLEMENTARIAS'!#REF!</definedName>
    <definedName name="Adm">[5]PRESUPUESTO!$F$473</definedName>
    <definedName name="ADMINISTRACIÓN">[4]APU!$K$2</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qaq" hidden="1">{"TAB1",#N/A,TRUE,"GENERAL";"TAB2",#N/A,TRUE,"GENERAL";"TAB3",#N/A,TRUE,"GENERAL";"TAB4",#N/A,TRUE,"GENERAL";"TAB5",#N/A,TRUE,"GENERAL"}</definedName>
    <definedName name="_xlnm.Print_Area" localSheetId="1">LABORATORIO!$A$1:$F$154</definedName>
    <definedName name="_xlnm.Print_Area" localSheetId="2">'OBRAS COMPLEMENTARIAS'!$A$1:$F$149</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'[7]FOR 6'!#REF!</definedName>
    <definedName name="ccccc" hidden="1">{"TAB1",#N/A,TRUE,"GENERAL";"TAB2",#N/A,TRUE,"GENERAL";"TAB3",#N/A,TRUE,"GENERAL";"TAB4",#N/A,TRUE,"GENERAL";"TAB5",#N/A,TRUE,"GENERAL"}</definedName>
    <definedName name="cdcdc" hidden="1">{"via1",#N/A,TRUE,"general";"via2",#N/A,TRUE,"general";"via3",#N/A,TRUE,"general"}</definedName>
    <definedName name="ceerf" hidden="1">{"TAB1",#N/A,TRUE,"GENERAL";"TAB2",#N/A,TRUE,"GENERAL";"TAB3",#N/A,TRUE,"GENERAL";"TAB4",#N/A,TRUE,"GENERAL";"TAB5",#N/A,TRUE,"GENERAL"}</definedName>
    <definedName name="CUNET" hidden="1">{"via1",#N/A,TRUE,"general";"via2",#N/A,TRUE,"general";"via3",#N/A,TRUE,"general"}</definedName>
    <definedName name="cv" hidden="1">{"TAB1",#N/A,TRUE,"GENERAL";"TAB2",#N/A,TRUE,"GENERAL";"TAB3",#N/A,TRUE,"GENERAL";"TAB4",#N/A,TRUE,"GENERAL";"TAB5",#N/A,TRUE,"GENERAL"}</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ded" hidden="1">{"TAB1",#N/A,TRUE,"GENERAL";"TAB2",#N/A,TRUE,"GENERAL";"TAB3",#N/A,TRUE,"GENERAL";"TAB4",#N/A,TRUE,"GENERAL";"TAB5",#N/A,TRUE,"GENERAL"}</definedName>
    <definedName name="defd" hidden="1">{"via1",#N/A,TRUE,"general";"via2",#N/A,TRUE,"general";"via3",#N/A,TRUE,"general"}</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rfer" hidden="1">{"via1",#N/A,TRUE,"general";"via2",#N/A,TRUE,"general";"via3",#N/A,TRUE,"general"}</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#REF!,#REF!,#REF!,#REF!,#REF!,#REF!,#REF!,#REF!,#REF!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mprev" localSheetId="0">' OFICINAS ESTACION 1'!$G$65</definedName>
    <definedName name="Imprev" localSheetId="2">'OBRAS COMPLEMENTARIAS'!#REF!</definedName>
    <definedName name="Imprev">[5]PRESUPUESTO!$F$474</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SUtl" localSheetId="0">' OFICINAS ESTACION 1'!#REF!</definedName>
    <definedName name="IvaSUtl" localSheetId="2">'OBRAS COMPLEMENTARIAS'!#REF!</definedName>
    <definedName name="IvaSUtl">[5]PRESUPUESTO!$F$477</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rtrk" hidden="1">{"via1",#N/A,TRUE,"general";"via2",#N/A,TRUE,"general";"via3",#N/A,TRUE,"general"}</definedName>
    <definedName name="kyr" hidden="1">{"TAB1",#N/A,TRUE,"GENERAL";"TAB2",#N/A,TRUE,"GENERAL";"TAB3",#N/A,TRUE,"GENERAL";"TAB4",#N/A,TRUE,"GENERAL";"TAB5",#N/A,TRUE,"GENERAL"}</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sor" hidden="1">{"via1",#N/A,TRUE,"general";"via2",#N/A,TRUE,"general";"via3",#N/A,TRUE,"general"}</definedName>
    <definedName name="mdd" hidden="1">{"via1",#N/A,TRUE,"general";"via2",#N/A,TRUE,"general";"via3",#N/A,TRUE,"general"}</definedName>
    <definedName name="meg" hidden="1">{"TAB1",#N/A,TRUE,"GENERAL";"TAB2",#N/A,TRUE,"GENERAL";"TAB3",#N/A,TRUE,"GENERAL";"TAB4",#N/A,TRUE,"GENERAL";"TAB5",#N/A,TRUE,"GENERAL"}</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pñpñ" hidden="1">{"via1",#N/A,TRUE,"general";"via2",#N/A,TRUE,"general";"via3",#N/A,TRUE,"general"}</definedName>
    <definedName name="o9o9" hidden="1">{"via1",#N/A,TRUE,"general";"via2",#N/A,TRUE,"general";"via3",#N/A,TRUE,"general"}</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O" localSheetId="1">#REF!</definedName>
    <definedName name="OOO" localSheetId="2">'OBRAS COMPLEMENTARIAS'!#REF!</definedName>
    <definedName name="OOO" localSheetId="3">'SISTEMA ELECTRICO'!$G$311</definedName>
    <definedName name="OOO">' OFICINAS ESTACION 1'!$G$153</definedName>
    <definedName name="ooooiii" hidden="1">{"TAB1",#N/A,TRUE,"GENERAL";"TAB2",#N/A,TRUE,"GENERAL";"TAB3",#N/A,TRUE,"GENERAL";"TAB4",#N/A,TRUE,"GENERAL";"TAB5",#N/A,TRUE,"GENERAL"}</definedName>
    <definedName name="oooos" hidden="1">{"via1",#N/A,TRUE,"general";"via2",#N/A,TRUE,"general";"via3",#N/A,TRUE,"general"}</definedName>
    <definedName name="oscar">#REF!,#REF!,#REF!,#REF!,#REF!,#REF!,#REF!,#REF!,#REF!</definedName>
    <definedName name="oscar1">#REF!,#REF!,#REF!,#REF!,#REF!,#REF!,#REF!,#REF!,#REF!</definedName>
    <definedName name="oscar2">#REF!,#REF!,#REF!,#REF!,#REF!,#REF!,#REF!,#REF!,#REF!</definedName>
    <definedName name="p0p0" hidden="1">{"via1",#N/A,TRUE,"general";"via2",#N/A,TRUE,"general";"via3",#N/A,TRUE,"general"}</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CARDO">#REF!,#REF!,#REF!,#REF!,#REF!,#REF!,#REF!,#REF!,#REF!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'[8]PREST-OBR-05'!$C$6</definedName>
    <definedName name="sbgfbgdr" hidden="1">{"via1",#N/A,TRUE,"general";"via2",#N/A,TRUE,"general";"via3",#N/A,TRUE,"general"}</definedName>
    <definedName name="SbtPpto" localSheetId="1">#REF!</definedName>
    <definedName name="SbtPpto" localSheetId="2">'OBRAS COMPLEMENTARIAS'!#REF!</definedName>
    <definedName name="SbtPpto" localSheetId="3">[5]PRESUPUESTO!$G$444</definedName>
    <definedName name="SbtPpto">' OFICINAS ESTACION 1'!$H$145</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rwrwr"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lCD" localSheetId="0">' OFICINAS ESTACION 1'!#REF!</definedName>
    <definedName name="TtlCD" localSheetId="2">'OBRAS COMPLEMENTARIAS'!#REF!</definedName>
    <definedName name="TtlCD">[5]PRESUPUESTO!$G$472</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tilidad" localSheetId="0">' OFICINAS ESTACION 1'!#REF!</definedName>
    <definedName name="Utilidad" localSheetId="2">'OBRAS COMPLEMENTARIAS'!#REF!</definedName>
    <definedName name="Utilidad">[5]PRESUPUESTO!$F$475</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bvbvbvb"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cbvbs" hidden="1">{"TAB1",#N/A,TRUE,"GENERAL";"TAB2",#N/A,TRUE,"GENERAL";"TAB3",#N/A,TRUE,"GENERAL";"TAB4",#N/A,TRUE,"GENERAL";"TAB5",#N/A,TRUE,"GENERAL"}</definedName>
    <definedName name="xsxs" hidden="1">{"TAB1",#N/A,TRUE,"GENERAL";"TAB2",#N/A,TRUE,"GENERAL";"TAB3",#N/A,TRUE,"GENERAL";"TAB4",#N/A,TRUE,"GENERAL";"TAB5",#N/A,TRUE,"GENERAL"}</definedName>
    <definedName name="xx" hidden="1">{"TAB1",#N/A,TRUE,"GENERAL";"TAB2",#N/A,TRUE,"GENERAL";"TAB3",#N/A,TRUE,"GENERAL";"TAB4",#N/A,TRUE,"GENERAL";"TAB5",#N/A,TRUE,"GENERAL"}</definedName>
    <definedName name="xxfg" hidden="1">{"via1",#N/A,TRUE,"general";"via2",#N/A,TRUE,"general";"via3",#N/A,TRUE,"general"}</definedName>
    <definedName name="xxx" hidden="1">{"via1",#N/A,TRUE,"general";"via2",#N/A,TRUE,"general";"via3",#N/A,TRUE,"general"}</definedName>
    <definedName name="xxxxxds" hidden="1">{"via1",#N/A,TRUE,"general";"via2",#N/A,TRUE,"general";"via3",#N/A,TRUE,"general"}</definedName>
    <definedName name="xxxxxxxxxx29" hidden="1">{"via1",#N/A,TRUE,"general";"via2",#N/A,TRUE,"general";"via3",#N/A,TRUE,"general"}</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13" i="18" l="1"/>
  <c r="G310" i="18"/>
  <c r="D302" i="18"/>
  <c r="D298" i="18"/>
  <c r="D287" i="18"/>
  <c r="D282" i="18"/>
  <c r="D269" i="18"/>
  <c r="D266" i="18"/>
  <c r="D255" i="18"/>
  <c r="D248" i="18"/>
  <c r="D231" i="18"/>
  <c r="D226" i="18"/>
  <c r="D216" i="18"/>
  <c r="D213" i="18"/>
  <c r="D206" i="18"/>
  <c r="D201" i="18"/>
  <c r="D188" i="18"/>
  <c r="D184" i="18"/>
  <c r="D181" i="18"/>
  <c r="D169" i="18"/>
  <c r="D159" i="18"/>
  <c r="D137" i="18"/>
  <c r="D124" i="18"/>
  <c r="D114" i="18"/>
  <c r="D111" i="18"/>
  <c r="D104" i="18"/>
  <c r="D99" i="18"/>
  <c r="D86" i="18"/>
  <c r="D82" i="18"/>
  <c r="D79" i="18"/>
  <c r="D67" i="18"/>
  <c r="D57" i="18"/>
  <c r="D33" i="18"/>
  <c r="D20" i="18"/>
  <c r="H11" i="18"/>
  <c r="H2" i="18"/>
  <c r="C2" i="18"/>
  <c r="G1" i="18"/>
  <c r="H315" i="18" l="1"/>
  <c r="H317" i="18" l="1"/>
  <c r="H318" i="18" s="1"/>
  <c r="H1" i="18" s="1"/>
  <c r="E141" i="16" l="1"/>
  <c r="E131" i="16"/>
  <c r="D128" i="16"/>
  <c r="D124" i="16"/>
  <c r="D123" i="16"/>
  <c r="D122" i="16"/>
  <c r="A121" i="16"/>
  <c r="A122" i="16" s="1"/>
  <c r="A123" i="16" s="1"/>
  <c r="A124" i="16" s="1"/>
  <c r="A125" i="16" s="1"/>
  <c r="A126" i="16" s="1"/>
  <c r="A127" i="16" s="1"/>
  <c r="A128" i="16" s="1"/>
  <c r="A129" i="16" s="1"/>
  <c r="E119" i="16"/>
  <c r="A118" i="16"/>
  <c r="A117" i="16"/>
  <c r="D114" i="16"/>
  <c r="A113" i="16"/>
  <c r="A114" i="16" s="1"/>
  <c r="A115" i="16" s="1"/>
  <c r="D110" i="16"/>
  <c r="D109" i="16"/>
  <c r="A109" i="16"/>
  <c r="A110" i="16" s="1"/>
  <c r="A111" i="16" s="1"/>
  <c r="D108" i="16"/>
  <c r="E105" i="16"/>
  <c r="D104" i="16"/>
  <c r="D103" i="16"/>
  <c r="A102" i="16"/>
  <c r="A103" i="16" s="1"/>
  <c r="A104" i="16" s="1"/>
  <c r="E100" i="16"/>
  <c r="A94" i="16"/>
  <c r="A95" i="16" s="1"/>
  <c r="A96" i="16" s="1"/>
  <c r="I93" i="16"/>
  <c r="D79" i="16"/>
  <c r="D78" i="16"/>
  <c r="D77" i="16"/>
  <c r="D76" i="16"/>
  <c r="D75" i="16"/>
  <c r="D74" i="16"/>
  <c r="D73" i="16"/>
  <c r="D72" i="16"/>
  <c r="D71" i="16"/>
  <c r="D70" i="16"/>
  <c r="D69" i="16"/>
  <c r="D68" i="16"/>
  <c r="D67" i="16"/>
  <c r="D66" i="16"/>
  <c r="D65" i="16"/>
  <c r="D64" i="16"/>
  <c r="D63" i="16"/>
  <c r="D62" i="16"/>
  <c r="D61" i="16"/>
  <c r="D60" i="16"/>
  <c r="D59" i="16"/>
  <c r="D58" i="16"/>
  <c r="D54" i="16"/>
  <c r="D53" i="16"/>
  <c r="D47" i="16"/>
  <c r="D46" i="16"/>
  <c r="D45" i="16"/>
  <c r="A44" i="16"/>
  <c r="A57" i="16" s="1"/>
  <c r="E42" i="16"/>
  <c r="D40" i="16"/>
  <c r="D39" i="16"/>
  <c r="D38" i="16"/>
  <c r="D37" i="16"/>
  <c r="D35" i="16"/>
  <c r="D33" i="16"/>
  <c r="D32" i="16"/>
  <c r="D31" i="16"/>
  <c r="D30" i="16"/>
  <c r="D34" i="16" s="1"/>
  <c r="D29" i="16"/>
  <c r="D28" i="16"/>
  <c r="D27" i="16"/>
  <c r="D25" i="16"/>
  <c r="D21" i="16"/>
  <c r="D23" i="16" s="1"/>
  <c r="A20" i="16"/>
  <c r="E18" i="16"/>
  <c r="D15" i="16"/>
  <c r="D14" i="16"/>
  <c r="D13" i="16"/>
  <c r="A12" i="16"/>
  <c r="A13" i="16" s="1"/>
  <c r="A14" i="16" s="1"/>
  <c r="A15" i="16" s="1"/>
  <c r="A16" i="16" s="1"/>
  <c r="A17" i="16" s="1"/>
  <c r="D11" i="16"/>
  <c r="A11" i="16"/>
  <c r="F5" i="16"/>
  <c r="A58" i="16" l="1"/>
  <c r="A59" i="16" s="1"/>
  <c r="A60" i="16" s="1"/>
  <c r="A61" i="16" s="1"/>
  <c r="A62" i="16" s="1"/>
  <c r="A63" i="16" s="1"/>
  <c r="A64" i="16" s="1"/>
  <c r="A65" i="16" s="1"/>
  <c r="A66" i="16" s="1"/>
  <c r="A67" i="16" s="1"/>
  <c r="A68" i="16" s="1"/>
  <c r="A69" i="16" s="1"/>
  <c r="A70" i="16" s="1"/>
  <c r="A71" i="16" s="1"/>
  <c r="A72" i="16" s="1"/>
  <c r="A73" i="16" s="1"/>
  <c r="A74" i="16" s="1"/>
  <c r="A75" i="16" s="1"/>
  <c r="A76" i="16" s="1"/>
  <c r="A77" i="16" s="1"/>
  <c r="A78" i="16" s="1"/>
  <c r="A79" i="16" s="1"/>
  <c r="A80" i="16" s="1"/>
  <c r="A81" i="16" s="1"/>
  <c r="A82" i="16" s="1"/>
  <c r="A83" i="16" s="1"/>
  <c r="A84" i="16" s="1"/>
  <c r="A85" i="16" s="1"/>
  <c r="A86" i="16" s="1"/>
  <c r="A87" i="16" s="1"/>
  <c r="A88" i="16" s="1"/>
  <c r="A89" i="16" s="1"/>
  <c r="A90" i="16" s="1"/>
  <c r="A91" i="16" s="1"/>
  <c r="E97" i="16"/>
  <c r="D26" i="16"/>
  <c r="A45" i="16"/>
  <c r="A46" i="16" s="1"/>
  <c r="A47" i="16" s="1"/>
  <c r="A48" i="16" s="1"/>
  <c r="A49" i="16" s="1"/>
  <c r="A50" i="16" s="1"/>
  <c r="A51" i="16" s="1"/>
  <c r="A52" i="16" s="1"/>
  <c r="A53" i="16" s="1"/>
  <c r="A54" i="16" s="1"/>
  <c r="E55" i="16"/>
  <c r="D22" i="16"/>
  <c r="E145" i="15" l="1"/>
  <c r="E142" i="15"/>
  <c r="I136" i="15"/>
  <c r="I134" i="15"/>
  <c r="A131" i="15"/>
  <c r="A132" i="15" s="1"/>
  <c r="A130" i="15"/>
  <c r="E134" i="15" s="1"/>
  <c r="E128" i="15"/>
  <c r="A123" i="15"/>
  <c r="A124" i="15" s="1"/>
  <c r="I120" i="15"/>
  <c r="I115" i="15"/>
  <c r="D112" i="15"/>
  <c r="I109" i="15"/>
  <c r="I101" i="15"/>
  <c r="D98" i="15"/>
  <c r="I93" i="15"/>
  <c r="I85" i="15"/>
  <c r="I76" i="15"/>
  <c r="I49" i="15"/>
  <c r="I41" i="15"/>
  <c r="E41" i="15"/>
  <c r="A37" i="15"/>
  <c r="A43" i="15" s="1"/>
  <c r="I35" i="15"/>
  <c r="E35" i="15"/>
  <c r="A25" i="15"/>
  <c r="A24" i="15"/>
  <c r="I22" i="15"/>
  <c r="E22" i="15"/>
  <c r="A13" i="15"/>
  <c r="D13" i="15" s="1"/>
  <c r="A12" i="15"/>
  <c r="D12" i="15" s="1"/>
  <c r="F5" i="15"/>
  <c r="A133" i="15" l="1"/>
  <c r="D132" i="15"/>
  <c r="D124" i="15"/>
  <c r="A125" i="15"/>
  <c r="A51" i="15"/>
  <c r="E49" i="15"/>
  <c r="A44" i="15"/>
  <c r="D131" i="15"/>
  <c r="A38" i="15"/>
  <c r="D25" i="15"/>
  <c r="A14" i="15"/>
  <c r="A26" i="15"/>
  <c r="A126" i="15" l="1"/>
  <c r="D125" i="15"/>
  <c r="A15" i="15"/>
  <c r="D14" i="15"/>
  <c r="A45" i="15"/>
  <c r="D44" i="15"/>
  <c r="D133" i="15"/>
  <c r="A39" i="15"/>
  <c r="D38" i="15"/>
  <c r="E76" i="15"/>
  <c r="A52" i="15"/>
  <c r="A78" i="15"/>
  <c r="D26" i="15"/>
  <c r="A27" i="15"/>
  <c r="A46" i="15" l="1"/>
  <c r="D45" i="15"/>
  <c r="A28" i="15"/>
  <c r="D27" i="15"/>
  <c r="A40" i="15"/>
  <c r="D39" i="15"/>
  <c r="A87" i="15"/>
  <c r="E85" i="15"/>
  <c r="A79" i="15"/>
  <c r="A16" i="15"/>
  <c r="D15" i="15"/>
  <c r="D123" i="15"/>
  <c r="D52" i="15"/>
  <c r="A53" i="15"/>
  <c r="A127" i="15"/>
  <c r="D126" i="15"/>
  <c r="D16" i="15" l="1"/>
  <c r="A17" i="15"/>
  <c r="D79" i="15"/>
  <c r="A80" i="15"/>
  <c r="E93" i="15"/>
  <c r="A88" i="15"/>
  <c r="A95" i="15"/>
  <c r="D127" i="15"/>
  <c r="D40" i="15"/>
  <c r="A29" i="15"/>
  <c r="D28" i="15"/>
  <c r="D53" i="15"/>
  <c r="A54" i="15"/>
  <c r="D46" i="15"/>
  <c r="A47" i="15"/>
  <c r="A96" i="15" l="1"/>
  <c r="A103" i="15"/>
  <c r="E101" i="15"/>
  <c r="A89" i="15"/>
  <c r="D88" i="15"/>
  <c r="A55" i="15"/>
  <c r="D54" i="15"/>
  <c r="A81" i="15"/>
  <c r="D80" i="15"/>
  <c r="A30" i="15"/>
  <c r="D29" i="15"/>
  <c r="D17" i="15"/>
  <c r="A18" i="15"/>
  <c r="D47" i="15"/>
  <c r="A48" i="15"/>
  <c r="A56" i="15" l="1"/>
  <c r="D55" i="15"/>
  <c r="A19" i="15"/>
  <c r="D18" i="15"/>
  <c r="E109" i="15"/>
  <c r="A104" i="15"/>
  <c r="A111" i="15"/>
  <c r="D30" i="15"/>
  <c r="A31" i="15"/>
  <c r="D48" i="15"/>
  <c r="A97" i="15"/>
  <c r="D96" i="15"/>
  <c r="D89" i="15"/>
  <c r="A90" i="15"/>
  <c r="A82" i="15"/>
  <c r="D81" i="15"/>
  <c r="D82" i="15" l="1"/>
  <c r="A83" i="15"/>
  <c r="A84" i="15" s="1"/>
  <c r="A32" i="15"/>
  <c r="D31" i="15"/>
  <c r="A105" i="15"/>
  <c r="D104" i="15"/>
  <c r="A20" i="15"/>
  <c r="D19" i="15"/>
  <c r="A117" i="15"/>
  <c r="E115" i="15"/>
  <c r="A112" i="15"/>
  <c r="A113" i="15" s="1"/>
  <c r="A114" i="15" s="1"/>
  <c r="A91" i="15"/>
  <c r="D90" i="15"/>
  <c r="A98" i="15"/>
  <c r="A99" i="15" s="1"/>
  <c r="A57" i="15"/>
  <c r="D56" i="15"/>
  <c r="D97" i="15"/>
  <c r="D20" i="15" l="1"/>
  <c r="A21" i="15"/>
  <c r="D57" i="15"/>
  <c r="A58" i="15"/>
  <c r="D105" i="15"/>
  <c r="A106" i="15"/>
  <c r="D99" i="15"/>
  <c r="A100" i="15"/>
  <c r="A33" i="15"/>
  <c r="D32" i="15"/>
  <c r="A92" i="15"/>
  <c r="D91" i="15"/>
  <c r="A118" i="15"/>
  <c r="E120" i="15"/>
  <c r="A59" i="15" l="1"/>
  <c r="D58" i="15"/>
  <c r="A107" i="15"/>
  <c r="D106" i="15"/>
  <c r="A119" i="15"/>
  <c r="D118" i="15"/>
  <c r="D33" i="15"/>
  <c r="A34" i="15"/>
  <c r="D21" i="15"/>
  <c r="D92" i="15"/>
  <c r="D100" i="15"/>
  <c r="A108" i="15" l="1"/>
  <c r="D107" i="15"/>
  <c r="D119" i="15"/>
  <c r="A60" i="15"/>
  <c r="D59" i="15"/>
  <c r="K22" i="15"/>
  <c r="D34" i="15"/>
  <c r="D60" i="15" l="1"/>
  <c r="A61" i="15"/>
  <c r="D108" i="15"/>
  <c r="D61" i="15" l="1"/>
  <c r="A62" i="15"/>
  <c r="A63" i="15" l="1"/>
  <c r="D62" i="15"/>
  <c r="A64" i="15" l="1"/>
  <c r="D63" i="15"/>
  <c r="D64" i="15" l="1"/>
  <c r="A65" i="15"/>
  <c r="D65" i="15" l="1"/>
  <c r="A66" i="15"/>
  <c r="A67" i="15" l="1"/>
  <c r="D66" i="15"/>
  <c r="D67" i="15" l="1"/>
  <c r="A68" i="15"/>
  <c r="D68" i="15" l="1"/>
  <c r="A69" i="15"/>
  <c r="D69" i="15" l="1"/>
  <c r="A70" i="15"/>
  <c r="A71" i="15" l="1"/>
  <c r="D70" i="15"/>
  <c r="D71" i="15" l="1"/>
  <c r="A72" i="15"/>
  <c r="D72" i="15" l="1"/>
  <c r="A73" i="15"/>
  <c r="A74" i="15" l="1"/>
  <c r="D73" i="15"/>
  <c r="A75" i="15" l="1"/>
  <c r="D74" i="15"/>
  <c r="D75" i="15" l="1"/>
  <c r="K138" i="15" l="1"/>
  <c r="E147" i="15" l="1"/>
  <c r="E149" i="15" l="1"/>
  <c r="E150" i="15" s="1"/>
  <c r="F98" i="5" l="1"/>
  <c r="F58" i="5" l="1"/>
  <c r="F70" i="5"/>
  <c r="F135" i="5"/>
  <c r="F116" i="5"/>
  <c r="F111" i="5"/>
  <c r="F112" i="5"/>
  <c r="F108" i="5"/>
  <c r="F114" i="5"/>
  <c r="F106" i="5"/>
  <c r="F105" i="5"/>
  <c r="F134" i="5" l="1"/>
  <c r="F133" i="5"/>
  <c r="F118" i="5"/>
  <c r="F117" i="5"/>
  <c r="F125" i="5"/>
  <c r="F124" i="5" s="1"/>
  <c r="F107" i="5"/>
  <c r="F104" i="5"/>
  <c r="F66" i="5"/>
  <c r="F131" i="5" l="1"/>
  <c r="F130" i="5"/>
  <c r="F132" i="5"/>
  <c r="F110" i="5"/>
  <c r="F109" i="5"/>
  <c r="F115" i="5"/>
  <c r="F113" i="5"/>
  <c r="F89" i="5"/>
  <c r="F92" i="5"/>
  <c r="F91" i="5"/>
  <c r="F100" i="5"/>
  <c r="F84" i="5"/>
  <c r="F77" i="5"/>
  <c r="F76" i="5"/>
  <c r="F69" i="5"/>
  <c r="F71" i="5"/>
  <c r="F72" i="5"/>
  <c r="F64" i="5"/>
  <c r="F68" i="5"/>
  <c r="F63" i="5"/>
  <c r="F65" i="5"/>
  <c r="F60" i="5"/>
  <c r="F97" i="5" l="1"/>
  <c r="F99" i="5"/>
  <c r="F90" i="5"/>
  <c r="F88" i="5"/>
  <c r="F95" i="5"/>
  <c r="F85" i="5"/>
  <c r="F78" i="5"/>
  <c r="F80" i="5"/>
  <c r="F81" i="5"/>
  <c r="F82" i="5"/>
  <c r="F79" i="5"/>
  <c r="F73" i="5"/>
  <c r="F61" i="5"/>
  <c r="F62" i="5"/>
  <c r="F94" i="5" l="1"/>
  <c r="F96" i="5"/>
  <c r="F74" i="5"/>
  <c r="F54" i="5" l="1"/>
  <c r="F53" i="5"/>
  <c r="F55" i="5" l="1"/>
  <c r="F57" i="5"/>
  <c r="F56" i="5" l="1"/>
  <c r="F46" i="5"/>
  <c r="F47" i="5" s="1"/>
  <c r="F39" i="5"/>
  <c r="F38" i="5" l="1"/>
  <c r="F36" i="5"/>
  <c r="F37" i="5" l="1"/>
  <c r="F42" i="5" l="1"/>
  <c r="F43" i="5" s="1"/>
  <c r="F44" i="5" s="1"/>
  <c r="F21" i="5"/>
  <c r="F22" i="5"/>
  <c r="F20" i="5"/>
  <c r="F30" i="5"/>
  <c r="F32" i="5"/>
  <c r="F33" i="5"/>
  <c r="F40" i="5"/>
  <c r="F19" i="5" l="1"/>
  <c r="F23" i="5" s="1"/>
  <c r="F45" i="5"/>
  <c r="D130" i="5" l="1"/>
  <c r="D86" i="5" l="1"/>
  <c r="D119" i="5"/>
  <c r="D26" i="5" l="1"/>
  <c r="H155" i="5"/>
  <c r="G152" i="5"/>
  <c r="D143" i="5"/>
  <c r="D136" i="5"/>
  <c r="D127" i="5"/>
  <c r="D49" i="5"/>
  <c r="H11" i="5"/>
  <c r="H2" i="5"/>
  <c r="C2" i="5"/>
  <c r="G1" i="5"/>
  <c r="G25" i="5" l="1"/>
  <c r="H25" i="5" s="1"/>
  <c r="G24" i="5"/>
  <c r="H24" i="5" s="1"/>
  <c r="H157" i="5" l="1"/>
  <c r="H159" i="5" s="1"/>
  <c r="H160" i="5" s="1"/>
  <c r="H1" i="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Luz Stella Muñoz</author>
  </authors>
  <commentList>
    <comment ref="F70" authorId="0" shapeId="0" xr:uid="{FDB27D4F-FE05-4540-BAE8-3864C3E4564B}">
      <text>
        <r>
          <rPr>
            <b/>
            <sz val="9"/>
            <color indexed="81"/>
            <rFont val="Tahoma"/>
            <family val="2"/>
          </rPr>
          <t>Luz Stella Muñoz:</t>
        </r>
        <r>
          <rPr>
            <sz val="9"/>
            <color indexed="81"/>
            <rFont val="Tahoma"/>
            <family val="2"/>
          </rPr>
          <t xml:space="preserve">
4 baños+enfermeria</t>
        </r>
      </text>
    </comment>
  </commentList>
</comments>
</file>

<file path=xl/sharedStrings.xml><?xml version="1.0" encoding="utf-8"?>
<sst xmlns="http://schemas.openxmlformats.org/spreadsheetml/2006/main" count="1377" uniqueCount="523">
  <si>
    <t>M2</t>
  </si>
  <si>
    <t>2015.1</t>
  </si>
  <si>
    <t>2018.1</t>
  </si>
  <si>
    <t>www.sagut.com</t>
  </si>
  <si>
    <t>CD</t>
  </si>
  <si>
    <t>ENCAB</t>
  </si>
  <si>
    <t xml:space="preserve"> </t>
  </si>
  <si>
    <t>INSTITUCION UNIVERSITARIA                                                                                                                             ANTONIO JOSE CAMACHO   (UNIAJC)</t>
  </si>
  <si>
    <t>PRESUPUESTO DE OBRA</t>
  </si>
  <si>
    <t>Obra:</t>
  </si>
  <si>
    <t xml:space="preserve">ADECUACION OFICINAS ESTACION 1 </t>
  </si>
  <si>
    <t>FECHA:</t>
  </si>
  <si>
    <t>1 PISO,4 Y 5 PISO</t>
  </si>
  <si>
    <t>ITEM</t>
  </si>
  <si>
    <t>DESCRIPCION</t>
  </si>
  <si>
    <t>UND</t>
  </si>
  <si>
    <t>CANT.</t>
  </si>
  <si>
    <t>VR. UNIT</t>
  </si>
  <si>
    <t>VR.TOTAL</t>
  </si>
  <si>
    <t>CAP</t>
  </si>
  <si>
    <t>PRELIMINARES</t>
  </si>
  <si>
    <t>IM0109</t>
  </si>
  <si>
    <t>10-01-13-</t>
  </si>
  <si>
    <t>LOCALIZACION-REPLANTEO OBRA ARQUITECTON (Incluye localización, trazado y replanteo, se realizan previo al inicio de cualquier obra a ejecutar, y comprende actividades de ubicación y referenciación, en planta y perfil, de inmuebles, calzadas, andenes, redes de acueducto y alcantarillado, cámaras de inspección, sumideros, válvulas, hidrantes, y en general, de cualquier obra civil que se vaya a desarrollar en el proyecto)</t>
  </si>
  <si>
    <t>IM0111</t>
  </si>
  <si>
    <t>10-01-19-</t>
  </si>
  <si>
    <t>SUMINISTRO E INSTALACIÓN DE CERRAMIENTO EN TELA FIBRA TEJIDA H=2.10 m (PROMEDIO), INCLUYE DESMONTE
Suministro, transporte e instalación de cerramiento perimetral en tela de fibra tejida con altura promedio de 2.10 m, debidamente tensionada y fijada a estructura de soporte existente o nueva según diseño. El ítem incluye el desmonte del cerramiento actual, retiro y disposición adecuada de materiales sobrantes, así como todos los elementos, accesorios y mano de obra necesarios para la correcta ejecución, garantizando estabilidad, alineación y acabado final conforme a las especificaciones técnicas del proyecto.</t>
  </si>
  <si>
    <t>ML</t>
  </si>
  <si>
    <t>Desconexión, desmonte y retiro de instalaciones eléctricas existentes.
Alcance: Incluye la desenergización segura, retiro de luminarias, interruptores, tomacorrientes, conductores y tubería (conduit) a la vista o embebida. Contempla la clasificación de materiales de reintegro, la gestión de residuos peligrosos (RESPEL) y la disposición final de escombros.,Obligación del Contratista: El contratista será responsable de cualquier daño causado a las redes que deban permanecer en operación. Deberá entregar un certificado de disposición final de los residuos eléctricos (especialmente si hay luminarias de mercurio o sodio) conforme a la normativa ambiental vigente.</t>
  </si>
  <si>
    <t>GL</t>
  </si>
  <si>
    <t>Desconexión y desmonte de sistemas de aire acondicionado 
Alcance: Incluye recuperación de gas refrigerante, retiro de unidades (evaporadoras/condensadoras), soportes, tubería de cobre, aislamiento, drenajes, ductería, rejillas y difusores. Incluye transporte de escombros y disposición final de materiales.el uso de personal técnico certificado por el SENA en manejo ambiental de sustancias refrigerantes.</t>
  </si>
  <si>
    <t>-1</t>
  </si>
  <si>
    <t>31-01-05-</t>
  </si>
  <si>
    <t>Limpieza general, mantenimiento de orden y aseo de la obra.
Alcance: Incluye la ejecución de labores de aseo permanente durante el desarrollo del proyecto y la limpieza detallada final para entrega. Comprende el retiro de escombros, remoción de manchas en pisos y vidrios, limpieza de rejillas, luminarias y aparatos eléctricos, así como la disposición final de residuos en sitios autorizados.Se pagará de forma proporcional al avance de la obra (aseo permanente) y un porcentaje final tras la inspección de entrega donde se verifique que el área está "listo para ocupar". El precio incluye mano de obra, insumos de limpieza, transporte de residuos a botaderos autorizados y certificados ambientale</t>
  </si>
  <si>
    <t>Suministro de contenedor para almacenar materiales.
Alcance: Incluye transporte de ida y vuelta, instalación, nivelación, mantenimiento de la estructura y protección de materiales contra lluvia y hurto.El contratista deberá rotular el contenedor con la información del proyecto y los datos de contacto de la residencia de obra. Asimismo, deberá mantener el área perimetral al contenedor libre de residuos para no afectar la imagen institucional.La Institución Universitaria Antonio José Camacho (UNIAJC) no asumirá responsabilidad alguna, bajo ninguna circunstancia, por la pérdida, daño, hurto o robo de materiales, herramientas, equipos de construcción, mobiliario, vehículos o efectos personales pertenecientes al contratista, sus subcontratistas o su personal, que se encuentren dentro de las instalaciones de la institución.</t>
  </si>
  <si>
    <t>MES</t>
  </si>
  <si>
    <t>Alquiler y mantenimiento de BAÑO PORTATIL  (Incluye 24 aseos/mes + insumos + disposición ambiental)Contratación del servicio de suministro en alquiler, transporte, instalación y mantenimiento preventivo/correctivo de Unidades Sanitarias Portátiles (USP) tipo estándar. El servicio incluye la gestión integral de residuos y la reposición diaria de insumos higiénicos.ALCANCE DEL MANTENIMIENTO (24 ASEOS MENSUALES)El contratista deberá realizar un (1) mantenimiento diario de lunes a sábado, el cual comprende:Succión de Residuos: Evacuación mecánica de lodos biológicos del tanque.Sanitización: Lavado hidropresión y desinfección química de paredes, pisos, techo, tapa y orinal utilizando agentes bactericidas y virucidas.Tratamiento Químico: Recarga del tanque con solución desintegradora biodegradable y neutralizadora de olores (Certificación de biodegrabilidad requerida).Suministro de Insumos:Dos (2) rollos de papel higiénico institucional de 250 a 300 mts cada uno.Una (1) bolsa para papelera de calibre y tamaño adecuado.4. GESTIÓN AMBIENTAL Y DOCUMENTALDisposición Final: El contratista debe garantizar que los residuos succionados sean vertidos en una Planta de Tratamiento de Aguas Residuales (PTAR) debidamente autorizada por la autoridad ambiental (CVC en Cali o similar regional).Certificaciones: Con cada factura mensual, el contratista deberá adjuntar obligatoriamente el certificado de disposición final de lodos emitido por la PTAR y las planillas de servicio diario firmadas por el supervisor del contrato.5. OBLIGACIONES Y RIESGOSSeguridad Social: El personal destinado al mantenimiento debe contar con afiliación vigente a EPS, ARL y Pensión, además de curso de manejo de sustancias químicas y biológicas.Responsabilidad Civil: El contratista responderá por el mantenimiento correctivo por uso normal.</t>
  </si>
  <si>
    <t>STCAP</t>
  </si>
  <si>
    <t xml:space="preserve">DEMOLICIONES </t>
  </si>
  <si>
    <t>DESMONTES Y DEMOLICIONES</t>
  </si>
  <si>
    <t>100316</t>
  </si>
  <si>
    <t>10-03-14-</t>
  </si>
  <si>
    <t>Demolición de muro en ladrillo.
Alcance: Incluye corte con pulidora para remates limpios, demolición controlada, retiro de acero de refuerzo, clasificación de materiales y transporte de escombros a botadero autorizado.El contratista deberá presentar los vales o certificados de disposición final de escombros emitidos por la escombrera autorizada para el trámite de pago del ítem.</t>
  </si>
  <si>
    <t>Demolición de muro en sistema liviano (Superboard/Panel Yeso) a dos caras.
Alcance: Incluye desmonte de placas por ambos lados, retiro de perfilería metálica, aislamiento termo-acústico (si aplica), retiro de anclajes, clasificación de materiales y transporte de escombros a sitio autorizado.El contratista debe aspirar inmediata del área y el uso de bolsas de escombro resistentes para evitar derrames en las zonas de circulación de la institución.</t>
  </si>
  <si>
    <t>100509</t>
  </si>
  <si>
    <t>10-05-43-</t>
  </si>
  <si>
    <t>Desmonte de cielo raso (panel + estructura)/modular
Alcance: Incluye desmonte de placas de panel yeso o similar, retiro total de perfilería metálica, cuelgas y anclajes a losa. Comprende la desconexión de luminarias/rejillas presentes, clasificación de materiales y transporte de escombros a sitio autorizado.Durante el desmonte en el primer y segundo piso, el contratista debe garantizar que los ductos de aire acondicionado que queden expuestos sean sellados con plástico para evitar que el polvo de la demolición ingrese al sistema de climatización que permanecerá en el edificio.</t>
  </si>
  <si>
    <t>Desmonte de puertas, marcos y estructuras de soporte.
Alcance: Incluye retiro de hojas, marcos, herrajes (cerraduras, bisagras, brazos), estructuras de soporte, rotulación y traslado hasta el lugar de almacenamiento indicado por la UNIAJC.El contratista deberá entregar un acta de inventario de los elementos desmontados y entregados a la institución, detallando el estado en que se encuentran (bueno, regular o malo) al momento del desmonte</t>
  </si>
  <si>
    <t>100515</t>
  </si>
  <si>
    <t>10-05-38-</t>
  </si>
  <si>
    <t>Desmonte de ventanas y puertas en vidrio con marco y nave doble.
Alcance: Incluye desmonte de vidrios, marcos dobles, perfiles, herrajes de seguridad, protección de cantos, rotulación y traslado al lugar asignado por la UNIAJC. No incluye rotura de vidrios; el contratista asume la reposición en caso de daño por mala manipulación.Al tratarse de elementos con nave doble, el contratista debe prever que el peso y volumen requieren una logística de traslado que no obstruya los pasillos de la institución durante las horas de operación académica. Se recomienda realizar esta actividad en horarios de baja afluencia.</t>
  </si>
  <si>
    <t>10-05-01-</t>
  </si>
  <si>
    <t>Desmonte de aparatos sanitarios (sanitarios, orinales, lavamanos).
Alcance: Incluye desconexión de redes de agua y desagüe, retiro de griferías, sellado provisional de tuberías, limpieza de restos de pegamento y traslado a lugar asignado por la UNIAJC.</t>
  </si>
  <si>
    <t>10-05-40-</t>
  </si>
  <si>
    <t>Desconexión y desmonte de grifería, grifos y llaves.
Alcance: Incluye retiro de griferías, acoples y accesorios de fijación, sellado provisional de puntos hidráulicos de suministro y traslado a lugar asignado por  la UNIAJC.Es fundamental que el contratista asegure que no existan goteos en los puntos desconectados tras la jornada laboral, garantizando la integridad de los muebles o pisos del área a intervenir.</t>
  </si>
  <si>
    <t>10-05-44-</t>
  </si>
  <si>
    <t>Desmonte de espejoS y traslado a depósito.
Alcance: Incluye retiro de fijaciones, desprendimiento técnico de muros, protección de superficies y cantos, y  traslado a lugar asignado por  la UNIAJC. El contratista responde por la integridad del elemento.</t>
  </si>
  <si>
    <t>10-03-11-</t>
  </si>
  <si>
    <t>Demolición de mesón en concreto y/o granito.
Alcance: Incluye corte perimetral, demolición de la placa de soporte, desmonte de salpicaderos, retiro de refuerzo metálico, limpieza de muros de apoyo y traslado de residuos o piezas recuperadas al lugar asignado por la UNIAJC.</t>
  </si>
  <si>
    <t>10-04-15-</t>
  </si>
  <si>
    <t>Demolición de placa de piso en concreto (e=12.1 a 17.5 cm), incluye enchape.
Alcance: Comprende el corte con disco de diamante, demolición de acabado de piso, mortero y placa de concreto, retiro de refuerzo metálico y transporte de escombros a sitio autorizado.</t>
  </si>
  <si>
    <t>10-02-14-</t>
  </si>
  <si>
    <t>Demolición de viga de amarre de muro.
Alcance: Incluye corte perimetral con pulidora, demolición de concreto reforzado, corte de acero de refuerzo, retiro de materiales y transporte de escombros a botadero autorizado.</t>
  </si>
  <si>
    <t>10-03-05-</t>
  </si>
  <si>
    <t>Demolición de enchape cerámico en muros.
Alcance: Incluye retiro de cerámica, remoción completa de mortero de pega, limpieza de la superficie base, protección de puntos eléctricos e hidráulicos y transporte de escombros.</t>
  </si>
  <si>
    <t>10-03-19-</t>
  </si>
  <si>
    <t>Demolición de repello (pañete) en muros.
Alcance: Incluye el picado de mortero hasta dejar expuesta la mampostería, limpieza con cepillo de alambre, protección de redes embebidas y transporte de escombros a botadero autorizado.</t>
  </si>
  <si>
    <t>10-03-22-</t>
  </si>
  <si>
    <t>Picada abuzardada en muros y superficies.
Alcance: Tratamiento mecánico superficial para generar rugosidad, incluye limpieza previa, ejecución del abuzardado uniforme, retiro de material particulado y limpieza final de la superficie.</t>
  </si>
  <si>
    <t>10-03-26-</t>
  </si>
  <si>
    <t>Regatas sobre muros,cielo y pisos para instalaciones.
Alcance: Incluye trazado, corte con pulidora y disco de diamante, apertura del canal, limpieza de la regata y retiro de escombros. Aplica para redes hidrosanitarias, eléctricas y de aire acondicionado.se exige el uso de pulidoras con aspiración acoplada para reducir la dispersión de polvo,</t>
  </si>
  <si>
    <t>01-02-09-</t>
  </si>
  <si>
    <r>
      <t xml:space="preserve">Cargue de material de demoliciones a máquina o manual (sin transporte). </t>
    </r>
    <r>
      <rPr>
        <b/>
        <sz val="10"/>
        <color theme="1"/>
        <rFont val="Arial"/>
        <family val="2"/>
      </rPr>
      <t>Alcance:</t>
    </r>
    <r>
      <rPr>
        <sz val="10"/>
        <color theme="1"/>
        <rFont val="Arial"/>
        <family val="2"/>
      </rPr>
      <t xml:space="preserve"> Comprende el movimiento y acarreo mecánico o manual del material desde el punto de acopio temporal hasta el vehículo de transporte. No incluye el costo del transporte a botadero ni las tasas de disposición final.</t>
    </r>
  </si>
  <si>
    <t>M3</t>
  </si>
  <si>
    <t>10-06-08-</t>
  </si>
  <si>
    <t>Retiro de sobrantes y escombros a escombrera certificada 
Alcance: Transporte de volqueta  desde la obra hasta sitio de disposición legal, incluyendo el pago de la tarifa de entrada a la escombrera, carpeado del vehículo y entrega de certificados ambientales.El contratista es el único responsable legal por el manejo de los escombros. La no presentación de los certificados de la escombrera autorizada será causal de retención del pago de este ítem y de las posibles sanciones ambientales ante las autoridades competentes.</t>
  </si>
  <si>
    <t>FABRICACIÓN, INSTALACIÓN, OPERACIÓN Y DESMONTE DE DUCTO METÁLICO PARA EVACUACIÓN DE ESCOMBROS (EDIFICIOS HASTA 5 PISOS) - INCLUYE REPARACIÓN DE FACHADA
Este ítem comprende el suministro de materiales, mano de obra calificada, herramientas, equipos, diseño estructural menor, fabricación en taller, transporte, izaje, anclaje, mantenimiento operacional, desmonte seguro y posterior reparación de los acabados de fachada que resulten afectados por la instalación de un sistema modular de bajantes de escombros de alta resistencia (Heavy-Duty), fabricado a partir de tinas o tanques metálicos de 55 galones reacondicionados. El sistema operará de manera vertical para un edificio de cinco (5) niveles, garantizando la hermeticidad del polvo y la integridad estructural ante impactos dinámicos.
El Contratista será el único responsable de la operación segura del ducto.  Realizará inspecciones visuales diarias para detectar abolladuras o fisuras en las uniones soldadas de los pisos 1 y 2. Una vez concluidas las labores de evacuación de escombros de la obra, y previa autorización por escrito de la Interventoría, el Contratista desmontará el sistema de forma inversa a su instalación, empleando equipos de alturas, andamios certificados y personal con certificación vigente para trabajo seguro en alturas.
Inmediatamente después del desmonte de las ménsulas metálicas y sistemas de fijación, el Contratista ejecutará la restauración total de los puntos de fachada afectados. El procedimiento mínimo incluirá:Retiro mecánico de pernos de expansión remanentes, limpieza de cavidades mediante soplado y eliminación de material suelto o contaminantes.Aplicación de mortero de reparación de contracción controlada en los orificios de anclaje, garantizando el llenado completo del vacío estructural.Reconstitución del revoque, pañete o friso exterior empleando aditivos ligantes acrílicos para asegurar la perfecta adherencia con el sustrato existente.Aplicación de masillas exteriores pulibles y texturizado fino para homologar la superficie con el acabado general de la edificación.Pintura final exterior aplicada a dos manos en paños completos (de junta a junta o de esquina a esquina) para evitar parches visuales, garantizando homogeneidad cromática absoluta con el resto de la fachada.
CRITERIOS DE ACEPTACIÓN Y CONTROL DE CALIDADLa Interventoría rechazará cualquier tramo del ducto que presente desviaciones de verticalidad superiores al 2%, filtraciones severas de polvo, módulos con espesores inferiores a los especificados o ausencia de las ménsulas de alivio en los pisos indicados. La liberación final del ítem estará supeditada a la entrega de la fachada en perfectas condiciones estéticas y técnicas, sin presencia de fisuras, humedades, cambios de textura o descoloramientos en las zonas reparadas.</t>
  </si>
  <si>
    <t>OBRA CIVIL Y ACABADOS</t>
  </si>
  <si>
    <t>CONEXIONES HIDROSANITARIAS</t>
  </si>
  <si>
    <t>11-03-02-</t>
  </si>
  <si>
    <t>Suministro e instalación de tubería PVC sanitaria de 3".
Alcance: Incluye suministro de materiales, desperdicios, cortes, soldadura química, soportes para fijación y pruebas de flujo e inundación.Es fundamental asegurar que la tubería de 3" no interfiera con la armadura de refuerzo estructural en caso de pasar por vigas o columnas. De ser necesario, se deben prever los pases o camisas antes del vaciado del concreto para evitar perforaciones posteriores que comprometan la estructura.</t>
  </si>
  <si>
    <t>11-03-03-</t>
  </si>
  <si>
    <t>Suministro e instalación de tubería PVC sanitaria de 4".
Alcance: Incluye suministro de materiales, desperdicios, cortes, soldadura química, soportes para fijación y pruebas de flujo e inundación.Es fundamental asegurar que la tubería de 3" no interfiera con la armadura de refuerzo estructural en caso de pasar por vigas o columnas. De ser necesario, se deben prever los pases o camisas antes del vaciado del concreto para evitar perforaciones posteriores que comprometan la estructura.</t>
  </si>
  <si>
    <t>15-05-04-</t>
  </si>
  <si>
    <t>Suministro e instalación de punto sanitario PVC de 3".
Alcance: Incluye tubería de derivación, accesorios, soldadura, soportes, regateado, taponado provisional y pruebas de flujo.Es crítico asegurar que el punto quede a ras de la superficie de concreto o ladrillo, permitiendo que el espesor del futuro enchape no deje la boca del tubo demasiado profunda para la instalación de la rejilla o el acople del aparato.</t>
  </si>
  <si>
    <t>PTO</t>
  </si>
  <si>
    <t>15-05-06-</t>
  </si>
  <si>
    <t>Suministro e instalación de punto sanitario PVC de 4".
Alcance: Incluye tubería de derivación, accesorios, soldadura, soportes, regateado, taponado provisional y pruebas de flujo.Es crítico asegurar que el punto quede a ras de la superficie de concreto o ladrillo, permitiendo que el espesor del futuro enchape no deje la boca del tubo demasiado profunda para la instalación de la rejilla o el acople del aparato.</t>
  </si>
  <si>
    <t>16-08-01-</t>
  </si>
  <si>
    <t>Suministro e instalación de punto de agua fría PVC-P 1/2".
Alcance: Incluye tubería de presión, accesorios, adaptador hembra con inserto metálico en la salida, tapón provisional, regateado, mano de obra y pruebas hidrostáticas.</t>
  </si>
  <si>
    <t>Caja de Inspección en Concreto (0.50m x 0.50m)Descripción:Construcción de caja de inspección de sección cuadrada con dimensiones internas de .50X 0.50 MTy profundidad variable entre 0.80MT y 1.00MT. Incluye todas las actividades de excavación, suministro y colocación de materiales para la estructura y la tapa.Especificaciones Técnicas Principales:Cuerpo de la caja: Construido en concreto de 21MPa 3000 psi  con espesor de muros mínimo de 0.10mt.Acabado interno: Pañete liso con mortero 1:3 e impermeabilizante integral para asegurar estanqueidad.Fondo: Losa de concreto con conformación de cañuela (si es para uso hidráulico) para facilitar el flujo.Tapa: Placa de concreto reforzado con marco y contramarco en ángulo de hierro de 1 /1/2 x3/16"..Excavación: Incluye el retiro y disposición final de escombros y material sobrante.Normatividad:Cumplimiento de NTC 1500 (Código de Fontanería) y NTC 3470.Los materiales y procedimientos se alinean con los protocolos de durabilidad requeridos en licitaciones públicas y privadas.</t>
  </si>
  <si>
    <t xml:space="preserve">APARATOS SANITARIOS ,GRIFERIAS,MUEBLES </t>
  </si>
  <si>
    <t>25-04-41-</t>
  </si>
  <si>
    <t>suministro, transporte, almacenamiento e instalación del lavamanos tipo Aquajet de Corona (Ref. O12911001) o equivalente de igual o superior calidad. El conjunto está diseñado específicamente para entornos de alto tráfico y cumplimiento de normatividad de accesibilidad (PMR/ADA), garantizando estabilidad estructural en sistemas de construcción liviana (drywall).COMPONENTES DEL SUMINISTRO:Lavamanos: Porcelana sanitaria de alta densidad con frente cóncavo y agujero de rebose integrado.Soportes: Par de brazos metálicos de alta resistencia diseñados para el modelo Aquajet.Refuerzo Estructural: Suministro e instalación de refuerzo interno en madera inmunizada de 2"x6" o platina de acero galvanizado (calibre mínimo 18) fijada entre parales para transferencia de cargas..Accesorios de Desagüe: Kit Desagüe Push sin rebose + Sifón botella flexible metálico cross Grival.Fijaciones y Sellado: Tornillería de alta resistencia tipo tirafondo y cordón perimetral de silicona antihongos de grado sanitario.3. PROCEDIMIENTO DE EJECUCIÓN:Localización: Definir altura de instalación cumpliendo norma de accesibilidad (máximo 86 cm al borde superior).Refuerzo Interno: Instalación del refuerzo estructural dentro del muro antes del plaqueado del drywall.Anclaje: Perforación precisa de la placa y fijación de los brazos de soporte directamente al refuerzo interno.Montaje: Asentamiento del lavamanos sobre los brazos, nivelación y ajuste de seguridad.Conexión Hidráulica: Instalación de acoples flexibles y sistema de desagüe sin fugas.Acabado: Sellado de la unión lavamanos-muro para evitar filtraciones.4. MEDIDA Y FORMA DE PAGO:La unidad de medida será la Unidad (UN) debidamente instalada y recibida a satisfacción. El precio unitario incluye: materiales, refuerzos estructurales, accesorios de conexión, mano de obra especializada, herramientas, transporte y retiro de escombros generados.</t>
  </si>
  <si>
    <t>25-05-18-</t>
  </si>
  <si>
    <t>suministro, transporte, almacenamiento e instalación de grifería GRIFERÍA LAVAMANOS INSTITUCIONAL PUSH MESA TITANIO ANTIMICROBIANO individual de mesa para lavamanos, con sistema de accionamiento por pulsación (Push) y cierre automático temporizado. El cuerpo debe estar fabricado en aleación de cobre/latón con acabado especial en color Titanio y contar con propiedades antimicrobianas certificadas para inhibir el crecimiento de bacterias en la superficie de contacto. Está diseñada específicamente para ambientes de tráfico pesado y alta exigencia higiénica (Hospitales, Centros Educativos, Terminales).ESPECIFICACIONES TÉCNICAS (Requerimientos Mínimos):Tipo de montaje: De mesa (Single hole).Sistema de cierre: Temporizado automático entre 5 y 9 segundos para ahorro de agua.Caudal: Máximo de 1.9 Lpm (0.5 gpm) a 60 psi para cumplimiento de criterios de sostenibilidad.Tecnología Antimicrobiana: Recubrimiento con iones de plata o tecnología equivalente integrada en el acabado.Resistencia: Ciclo de vida mínimo de 150.000 accionamientos.Seguridad: Incluye aireador antivandálico con llave especial de mantenimiento.3. ALCANCE DE LA EJECUCIÓN:El precio unitario de este ítem incluye todas las actividades necesarias para su correcta entrega y funcionamiento:Suministro: Grifería completa con todos sus componentes originales de fábrica.Accesorios de conexión: Suministro e instalación de acople flexible de acero inoxidable (1/2" x 1/2"), empaques, tuercas de sujeción y cinta teflón.Mano de Obra: Instalación técnica por personal calificado, asegurando la alineación, firmeza y estanqueidad del conjunto.Pruebas: Verificación de presión, ajuste del tiempo de descarga y comprobación de ausencia de fugas.Protección: Limpieza final y protección de la pieza hasta la entrega final de la obra para evitar rayaduras o manchas de cemento/pintura.Garantía: Entrega de certificados de garantía del fabricante (mínimo 3-5 años en estructura)</t>
  </si>
  <si>
    <t>25-04-30-</t>
  </si>
  <si>
    <t>Suministro, transporte e instalación de kit sanitario Institucional Adriática Plus de alta eficiencia, compuesto por:Taza: Porcelana sanitaria Adriática Plus (o equivalente de igual o superior calidad) de entrada posterior, tipo alongada a piso con altura ADA.Grifería: Válvula de descarga tipo push de empotrar antivandálica (4.8 Lpf).Accesorios: Asiento de aro abierto institucional, brida de conexión, anillo de cera, tornillería de acero inoxidable y sello perimetral con silicona antihongos;Incluye todas las actividades necesarias para la entrega funcional del equipo:Verificación de presiones hidrostáticas y puntos de desagüe.Instalación de válvula en muro y anclaje de porcelana al piso.Pruebas de estanqueidad y funcionamiento de descarga.Limpieza final y retiro de escombros/empaques generados.GARANTÍAS:Porcelana: De por vida contra defectos de fabricación (por el fabricante).Grifería/Válvula: Mínimo 5 años.Instalación: Mínimo 1 año por estabilidad de la mano de obra.</t>
  </si>
  <si>
    <t>25-05-33-</t>
  </si>
  <si>
    <t>Suministro e instalación de Kit Orinal Institucional Gotta institucional de alta eficiencia, compuesto por:Orinal: Porcelana sanitaria Gotta (Corona o equivalente) de tamaño mediano, diseño de entrada superior y descarga posterior.Grifería: Válvula de descarga tipo push de empotrar antivandálica, diseñada para bajo consumo de agua (rango de 0.5 a 1.9 Lpf).Accesorios: Spud de entrada, rejilla de acero inoxidable, sifón integral de porcelana y kit de anclaje reforzado. ALCANCE (Suministro e Instalación):Preparación: Verificación de altura de montaje según norma de accesibilidad y alineación con el punto de desagüe a pared.Montaje: Instalación del cuerpo de la válvula en el muro y anclaje firme del orinal mediante soportes de seguridad.Conexión: Acople de la grifería de empotrar con la entrada superior del orinal y sellado de la salida de desagüe.Acabados: Aplicación de sello perimetral con silicona antihongos y limpieza técnica del aparato.ESPECIFICACIONES TÉCNICAS CLAVE:Consumo: Alta eficiencia hídrica (HEU).Material: Porcelana sanitaria vitrificada de alto brillo.Diseño: Trampa de agua integrada que evita el retorno de olores (sifón vitrificado). GARANTÍAS:Porcelana: Garantía integral de por vida (defectos de fabricación).Válvula: 5 años en componentes funcionales.Instalación: 1 año por estabilidad de la obra y ausencia de fugas.</t>
  </si>
  <si>
    <t>Suministro e instalación de lavamanos institucional de porcelana sanitaria modelo Cascade Petite (Corona o equivalente), diseñado para ser incrustado en mesón incluye  Kit Desagüe Push y Sifón Botella Metálico.Diseño: Forma ovalada con agujeros premarcados para grifería (monocontrol o 4 pulgadas).Seguridad: Incluye agujero de rebose integrado para evitar inundaciones.Dimensiones: Compacto, ideal para optimizar espacio en baños públicos o comerciales.ALCANCE (Suministro e Instalación):Preparación: Verificación de las dimensiones del calado en el mesón (mármol, granito o material sintético) según plantilla del fabricante.Montaje: Fijación del lavamanos al mesón utilizando silicona antihongos de alta adherencia para asegurar sellado hermético.Grifería y Desagüe: (Opcional, según requerimiento) Instalación de grifería, acoples metálicos flexibles, sifón tipo "P" y desagüe de push o rejilla fija.Acabados: Sello perimetral estético y funcional entre la porcelana y el mesón, y limpieza general.ESPECIFICACIONES TÉCNICAS CLAVE:Material: Porcelana vitrificada de alta resistencia a manchas y rayado.Cumplimiento: Norma Técnica Colombiana NTC 920.Versatilidad: Compatible con diversos tipos de grifería institucional.4. GARANTÍAS:Porcelana: Garantía integral de por vida contra defectos de fabricación.Instalación: 1 año por estabilidad del sello y fijación al mesón.</t>
  </si>
  <si>
    <t>25-04-21-</t>
  </si>
  <si>
    <t>suministro, transporte, fabricación e instalación de un mesón  en Cuarzo color por definir. La superficie debe ser lisa, no porosa y resistente a manchas. El diseño integra un salpicadero alto y una estructura de soporte independiente para garantizar estabilidad y durabilidad en ambientes de uso frecuente.2. Dimensiones y AcabadosSuperficie: Lámina de cuarzo de 2 cm de espesor mínimo.Salpicadero (Fascia): Altura de 50cm H=0.50 mt instalado sobre el mesón y adosado a la pared para protección total contra salpicaduras.Bordes: Acabado en media caña o canto recto pulido y brillado, según detalle arquitectónico.Perforaciones: Incluye los cortes precisos para la instalación de poceta (lavaplatos) y grifería, realizados en taller con equipo especializado.3. Estructura de Soporte Material: Estructura metálica en tubería de acero cuadrada o rectangular 2x 1", Calibre 16).Acabado: Limpieza mecánica, aplicación de base anticorrosiva y acabado final en pintura electrostática (preferiblemente en tonos oscuros o mate para alinearse con tendencias de diseño industrial).Instalación: La estructura debe ir anclada firmemente a muro y/o piso, nivelada con precisión milimétrica para evitar tensiones en la piedra de cuarzo.4. Ejecución y MontajeToma de Medidas: Se debe verificar en sitio antes de la fabricación en taller.Instalación: El mesón se fijará a la estructura metálica mediante adhesivos epóxicos de alta resistencia.Sellado: Las uniones entre el salpicadero y el mesón, así como con los muros, se sellarán con silicona fungicida de color coordinado para evitar filtraciones y formación de hongos.5. Normatividad y CalidadCumplimiento con estándares de higiene para superficies de contacto con alimentos.Los materiales deben garantizar resistencia a la compresión y baja absorción de agua.</t>
  </si>
  <si>
    <t>SUMINISTRO E INSTALACION DE MUEBLE BAJO COCINETA DE 1,60 MTX 90 DE ALTO + TORRE DE 0,60 MT X 2MT DE ALTO TOTAL 2MT,Esquema adjunto</t>
  </si>
  <si>
    <t>SUMINISTRO E INSTALACION DE MUEBLE INFERIOR COCINA,SEGÚN DISEÑO</t>
  </si>
  <si>
    <t>Suministro e instalación de lavaplatos referencia Radiante de Socoda (o similar técnico), diseñado para instalación bajo tope (submontar). El equipo cuenta con una sola poceta de dimensiones nominales 55x43 cm, fabricada íntegramente en acero inoxidable AISI 304.Atributos Técnicos Material: Acero inoxidable de alta resistencia, calibre estructural para uso intensivo.  Acabado: Superficie satinada que facilita la higiene y resistencia al rayado. Aislamiento: Incluye pads de amortiguación acústica en la base para minimizar el ruido del agua.  Geometría: Esquinas con radios suavizados para evitar la acumulación de suciedad y facilitar el mantenimiento.   Alcance de los Trabajos ;Suministro: Provisión de la poceta y su canastilla de acero de 4" en el sitio de obra. Instalación: Ajuste al vano del mesón según plantilla técnica, asegurando la fijación mediante ganchos y sellantes estructurales.  Pruebas: Verificación funcional de drenaje y estanqueidad del sello perimetral.  
Garantías Fabricante: Cobertura por defectos de fabricación y resistencia a la corrosión bajo uso normal.  Instalación: 12 meses contra filtraciones o fallas en el anclaje.</t>
  </si>
  <si>
    <t>Suministro e instalación de Grifería para Lavaplatos tipo Cuello Ganso, marca Daxell o equivalente. Acabado Negro Mate, consumo controlado de 7.3 l/min. Incluye acoples flexibles, herrajes de fijación, mano de obra especializada y pruebas de funcionamiento.</t>
  </si>
  <si>
    <t>Suministro e instalación de conjunto de mueble para baño tipo Fussion (60 cm) o equivalente, color Ceniza, fabricado en tablero de partículas de densidad media (MDP) de 18 mm con propiedad hidrófuga (RH) para alta resistencia a la humedad. Incluye lavamanos de mesón integrado con acabado uniforme y superficie homogénea que evita la acumulación de agua y residuos, con alta resistencia al rayado y choque térmico. El sistema de almacenamiento incluye herrajes y bisagras con sistema de cierre suave (soft-close).
Incluye el suministro e instalación de Grifería Monocontrol tipo Cascade Media, acabado Mate Black (Negro Mate), fabricada en polímero de alta ingeniería (dimensiones aproximadas: 23.2 cm de largo, 16.4 cm de ancho y 5 cm de base). La grifería debe ser de bajo consumo con un caudal máximo de 5.7 litros por minuto, recubrimiento antimicrobiano de larga duración y alta resistencia a la corrosión, pelado o decoloración por agua. El ítem incluye desagüe, acoples flexibles, silicona fungicida para sello perimetral, fijaciones mecánicas a muro, mano de obra calificada, herramientas y todo lo necesario para su correcta entrega y funcionamiento o equivalente rev fichas tecnicas</t>
  </si>
  <si>
    <t>REJILLAS DESAGUES</t>
  </si>
  <si>
    <t>25-06-10-</t>
  </si>
  <si>
    <t>Suministro e instalación de rejilla cuadrada antiempozamiento Grival. Fabricada en acero inoxidable y cuerpo plástico, capacidad de evacuación de 40 l/min, con trampa de olores e insectos integrada. Cumple norma NTC 5302 y es compatible con tubería de 1 1/2" a 3". Incluye mano de obra y materiales de sellado.</t>
  </si>
  <si>
    <t>16-06-45-</t>
  </si>
  <si>
    <t xml:space="preserve"> Suministro e instalación de Válvula de Bola de 1/2 pulgada marca Grival para agua. Cuerpo metálico de alta resistencia, cierre de cuarto de vuelta y manija tipo palanca. Incluye cinta de teflón, materiales de unión, mano de obra especializada y pruebas de presión</t>
  </si>
  <si>
    <t>25-01-17-</t>
  </si>
  <si>
    <t>Suministro e instalaicon de  TAPA REGISTRO PLÁSTICA TIPO EUROPEA DE 20cmx 20 cm, fabricada en plástico de alta ingeniería. Incluye marco, tapa de fácil apertura, resistencia al impacto y baja conductividad eléctrica. El precio incluye mano de obra, herramienta menor, materiales de fijación, sellos perimetrales, limpieza y retiro de escombros. Se pagará por unidad debidamente instalada y recibida a satisfacción por la Interventoría.</t>
  </si>
  <si>
    <t>ACESSORIOS</t>
  </si>
  <si>
    <t>25-03-04-</t>
  </si>
  <si>
    <t>Suministro, transporte interno, replanteo e instalación de barra de asistencia ergonómica con geometría en "L" (ángulo de 90°). Fabricada en tubería de Acero Inoxidable SUS 304 (calidad institucional/hospitalaria) con diámetro exterior entre 1-1/4" y 1-1/2", acabado satinado o texturizado antideslizante, y un espesor mínimo de pared de 1.2 mm. Incluye bridas de fijación soldadas, chapetones decorativos de encaje a presión para ocultamiento de tornillería, chazos de expansión de nylon de alta resistencia (mínimo de 3/8"), tornillos de anclaje de acero inoxidable, sellante de silicona antihongos, mano de obra calificada, herramienta menor, limpieza de la pieza y retiro de sobrantes. El elemento debe garantizar un soporte estático mínimo de 250 lb (113 kg).</t>
  </si>
  <si>
    <t>SUMINISTRO E INSTALACIÓN DE BARRA DE SEGURIDAD RECTA DE 24"  61 cm  EN ACERO INOXIDABLE SUS 304,Suministro, transporte interno, replanteo, perforación y fijación de barra de seguridad recta de 24 pulgadas (61CM) de longitud nominal. Fabricada en tubería de Acero Inoxidable SUS 304 de alta resistencia a la oxidación, con un diámetro exterior de 1-1/4" 3.2 cm o 1-1/2" 3.8 cm y espesor de pared de 1.2mm (Calibre 18). Incluye bridas de anclaje de acero soldado, chapetones circulares de encaje a presión para el ocultamiento estético de la tornillería, chazos de expansión de nylon de alta resistencia (mínimo de 3/8"), tornillos autorroscantes de acero inoxidable, sellos de silicona antihongos en las bases, mano de obra calificada para perforación sobre revestimientos cerámicos o epóxicos, herramienta menor y limpieza final del elemento.</t>
  </si>
  <si>
    <t>25-11-02-</t>
  </si>
  <si>
    <t>SUMINISTRO E INSTALACIÓN DE DISPENSADOR DE PAPEL HIGIÉNICO JUMBO EN ACERO INOXIDABLE AISI/SAE 304 CAL 24.Suministro, transporte, replanteo e instalación de dispensador institucional para rollo jumbo (capacidad de 250 a 400 m, diámetro máximo de 235 mm). Cuerpo elaborado mediante conformado de embutición en lámina de acero inoxidable AISI/SAE 304 Cal 24, con soporte de eje interno en acero inoxidable 304 y sistema de cierre con chapa de seguridad. Fijado a muro mediante chazos plásticos de nylon de 1/4" y tornillería de acero inoxidable. Incluye mano de obra calificada, herramienta menor, andamios si se requieren, protección de áreas y limpieza final.</t>
  </si>
  <si>
    <t>25-11-04-</t>
  </si>
  <si>
    <t>SUMINISTRO E INSTALACIÓN DE DISPENSADOR INSTITUCIONAL DE JABÓN LÍQUIDO EN ACERO INOXIDABLE AISI/SAE 304 CAL 20 (1.2 LT).Suministro, transporte, replanteo e instalación de dispensador de jabón líquido institucional con capacidad de 1.2 litros. Cuerpo elaborado mediante conformado de embutición y doblez en lámina de acero inoxidable AISI/SAE 304 Calibre 20 (espesor $0.9\text{ mm}$), con acabado satinado. Incluye válvula de push dosificadora fabricada en polímero inyectado, visor frontal de nivel, compuerta superior de llenado, tornillería de acero inoxidable y chazos plásticos de nylon de 1/4". Peso en vacío de 500 gr. Incluye mano de obra especializada para acabados arquitectónicos, herramienta menor, andamiajes o protecciones y limpieza final.</t>
  </si>
  <si>
    <t>SUMINISTRO E INSTALACIÓN DE BASURERA RECTANGULAR DE FIJACIÓN METÁLICA (6 LITROS - SERIE 230).Suministro, transporte, replanteo e instalación de basurera rectangular institucional de 6 Litros de capacidad (Código 204913) para instalación al interior de cubículos sanitarios. Fabricada en lámina de Acero Inoxidable AISI/SAE 430 Calibre 22  0.7mm de espesor, acabado satinado. Diseñada para adosarse a muro o paneles divisorios sanitarios. Incluye tornillería de acero inoxidable, chazos plásticos de nylon de 1/4", mano de obra calificada, herramientas y limpieza final.</t>
  </si>
  <si>
    <t>25-11-03-</t>
  </si>
  <si>
    <t>SUMINISTRO, INSTALACIÓN Y CONEXIÓN DE EXTRACTOR DE HUMEDAD Y OLORES 103 CFM (KDK 15 EGSA).Suministro, transporte, replanteo, fijación mecánica y conexión eléctrica de extractor de aire institucional/residencial marca KDK referencia 15 EGSA. Caudal de extracción de 103 CFM, emisión sonora de 40 dB y chasis fabricado en policarbonato de alta resistencia al impacto y al calor. Incluye perforación de vano, chazos plásticos de nylon, tornillería de fijación, sellado perimetral con silicona antihongos, mano de obra calificada para conexiones eléctricas y acabados, herramientas menores, pruebas de succión y limpieza final.Se medirá y pagará por unidad (Un) instalada a satisfacción, operando bajo los parámetros del fabricante y recibida por la Interventoría técnica.</t>
  </si>
  <si>
    <t>26-02-02-</t>
  </si>
  <si>
    <t>SUMINISTRO E INSTALACIÓN DE VIDRIO ESPEJO CLARO 6mm (CANTOS PULIDOS).Suministro, modulación, transporte, protección e instalación de espejo de cristal flotado claro de 6 MM de espesor. Incluye proceso de plateado de doble capa protectora de alta resistencia a la humedad, cantos planos pulidos brillantes a máquina y esquinas matadas. Fijación mediante sistema mixto utilizando silicona neutra especial para espejos (no acética) y herrajes/perfiles mecánicos de seguridad. Incluye chazos plásticos, tornillería, mano de obra calificada, desperdicios por cortes, herramientas y limpieza final.</t>
  </si>
  <si>
    <t xml:space="preserve">DIVISION EN ACERO INOXIDABLE  DESCRIPCIÓN Y ALCANCE                                                                                                                                                            </t>
  </si>
  <si>
    <t>24-03-18-</t>
  </si>
  <si>
    <t>Suministro e Instalación de Panel Divisor ORINAL 148X46 CLASICA 1 en Acero Inoxidable tipo socoda o su equivalente de igual o superior calidad técnica".
1. Descripción Este ítem comprende el suministro, transporte y montaje de paneles divisorios para orinales en acero inoxidable AISI 304, incluyendo la estructura de soporte, herrajes, elementos de fijación, sellado y mano de obra calificada. Los elementos deberán ser instalados siguiendo las especificaciones de los planos arquitectónicos y las indicaciones de la Interventoría. 2. Materiales y Especificaciones Técnicas Paneles: Construcción tipo sánduche elaborados en lámina de acero inoxidable grado AISI SAE 304, calibre 22 (0.7 mm). El interior contará con un núcleo de polímero inyectado de alta densidad que garantice rigidez estructural y resistencia al tráfico pesado. Acabado: Todas las caras expuestas deben presentar acabado satinado comercial tipo #4, uniforme y libre de rayaduras o imperfecciones. Perfiles y Accesorios: Los perfiles de anclaje (tipo "U" o escuadras) deberán ser en acero inoxidable AISI 304. Los elementos complementarios (zócalos, recibidores) serán en acero inoxidable AISI 304, calibre 20 (0.9 mm). Herrajes: Incluye cerrojo indicador (en Zamac con acabado inoxidable), perchero y bisagras, todos fabricados en acero inoxidable AISI 304, garantizando alta resistencia a la corrosión en ambientes húmedos. Instalación: Se debe realizar con tornillería de seguridad en acero inoxidable y chazos de expansión de nylon de alta resistencia. El sellado perimetral contra muros se realizará con silicona neutra antihongos de alta adherencia. 3. Proceso de Aprobación El contratista deberá presentar los planos de taller (detalles de despiece, cortes y fijaciones) para revisión y aprobación por parte de la Interventoría o la Supervisión del contrato. No se dará inicio al proceso de fabricación ni instalación sin el visto bueno formal de dichos planos. 4. Medición y Pago Medición: Se medirá y pagará por unidad (UN) de panel divisor para orinal correctamente instalado y recibido a satisfacción por la Interventoría.
Pago: El precio unitario incluye: suministro de materiales, mano de obra, herramienta, equipo, transporte, elementos de fijación, sellos, limpieza final, retiro de sobrantes y todas las actividades necesarias para la correcta funcionalidad del elemento.Garantía: Emínima de fábrica para el acero inoxidable y los herrajes (generalmente de 2 a 5 años dependiendo de la entidad).adjuntar certificados de calidad del acero AISI 304.</t>
  </si>
  <si>
    <t>24-03-15-</t>
  </si>
  <si>
    <t>Suministro e Instalación de Divisiones Sanitarias en Acero Inoxidable (Sistema de Alto Tráfico) tipo socoda o su equivalente de igual o superior calidad técnica".
1. Descripción General Suministro e instalación de divisiones sanitarias de alta resistencia, diseñadas para entornos de tráfico pesado (uso comercial, institucional y público). El sistema debe ser tipo "sánduche" con núcleo de polímero inyectado de alta densidad y acabado en acero inoxidable AISI 304, garantizando durabilidad, rigidez y una apariencia estética continua.
2. Especificaciones Técnicas Detalladas Material: Acero Inoxidable AISI SAE 304. Espesores: Lámina calibre 22 (0.7 mm) para paneles principales (puertas, tabiques y parales). Accesorios de ensamble en lámina calibre 20 (0.9 mm). Composición: Panel tipo sánduche inyectado con polímero de alta densidad. Superficie totalmente lisa con acabado satinado #4. Funcionalidad: El diseño debe garantizar la privacidad total (evitando el registro visual hacia el interior) y asegurar un cierre preciso entre puerta y paral. Sistema de Anclaje: La instalación deberá incluir un sistema de nivelación mecánica al piso, asegurando la estabilidad de la estructura. Los herrajes y elementos de sujeción deben ser de diseño exclusivo en acero inoxidable AISI 304. 3. Requerimientos de Obra Civil y Montaje (Obligaciones del Contratista) Para la correcta ejecución, el contratista debe verificar y garantizar las siguientes condiciones previas: Acabados de Obra: Las áreas de fijación (pisos y paredes) deben estar debidamente enchapadas antes del inicio de la instalación. Refuerzos Estructurales: En caso de muros construidos en sistema liviano (ej. panel de yeso/Drywall), el contratista deberá verificar la existencia de refuerzos internos (madera o lámina galvanizada) en los puntos de fijación de los parales. De no existir, el contratista deberá reportar a la Interventoría o proponer el refuerzo antes de la instalación. Toma de Medidas: La fabricación está supeditada a la toma de medidas reales en sitio. El contratista es responsable de la exactitud de dichas medidas para garantizar el ajuste preciso del sistema. 
4. Documentación y Aprobación Planos de Taller: El contratista presentará planos de detalle constructivo, indicando despieces, sistemas de anclaje, niveles y detalles de fijación en muros. Aprobación: La fabricación e inicio de labores en sitio requieren la aprobación previa y escrita de la Interventoría.
5. Medición y Pago Medición: Se medirá y pagará por metro cuadrado (m²) o unidad (UN) de división instalada, según se defina en el presupuesto oficial.
Alcance del Pago: El precio unitario incluye: materiales, herrajes, elementos de nivelación, mano de obra, herramienta, transporte, limpieza final y todas las actividades necesarias para la entrega del sistema a total satisfacción de la Entidad.
Garantía: Emínima de fábrica para el acero inoxidable y los herrajes (generalmente de 2 a 5 años dependiendo de la entidad).adjuntar certificados de calidad del acero AISI 304.</t>
  </si>
  <si>
    <t>REPELLOS,ESTUCOS  Y ENCHAPES MUROS</t>
  </si>
  <si>
    <t>Repello de muro impermeable con mortero dosificación 1:3. Incluye aditivo impermeabilizante integral, preparación de soporte, maestreado, curado, andamios, y la ejecución completa de carteras, filos, mochetas y remates de vanos de puertas o ventanas contenidos en el área. Medido y pagado por metro cuadrado (M2) neto ejecutado.</t>
  </si>
  <si>
    <t>19-01-18-</t>
  </si>
  <si>
    <t>Suministro e instalación de enchape de muros formato 30x60 cm, Ref. Natal Blanco Cara Única o equivalente. Incluye adhesivo de alta adherencia, crucetas, boquilla impermeable, cortes, desperdicios, andamios, limpieza final y mano de obra calificada.</t>
  </si>
  <si>
    <t>19-05-14-</t>
  </si>
  <si>
    <t>Suministro e instalación de porcelanato formato 60x120 cm Ref. Level (Celeste / Gris) o equivalente para piso o pared. Incluye adhesivo especial C2S1 para gran formato, sistema mecánico de nivelación (clips/cuñas), boquilla de alta resistencia, cortes técnicos con equipo de precisión, desperdicios, mano de obra calificada y limpieza.</t>
  </si>
  <si>
    <t>Suministro e instalación de piso/pared  en gres porcelánico Concret Gris 60x60 cm Holztek o equivalente técnico,Suministro, modulación, cortes e instalación de piso en gres porcelánico de alta resistencia tráfico pesado (Heavy Duty), color gris concreto, formato 60x60 cm. Incluye la preparación del soporte, aplicación de mortero adhesivo de alta adherencia tipo C2 mediante la técnica de doble encolado, colocación de juntas de dilatación perimetrales, niveladores plásticos, emboquillado con fragua cementosa impermeable y antihongos color a tono, limpieza final, desperdicios, andamios, herramientas menores, mano de obra calificada y todo lo necesario para su correcta entrega a satisfacción de la interventoría.
Criterio de Aceptación: Superficies totalmente niveladas, juntas perfectamente alineadas (ancho uniforme de 2 mm a 3 mm), sin desniveles entre piezas ("cejas" &lt; 0.5 mm) y 100% adheridas al soporte (sin sonidos huecos a la percusión).</t>
  </si>
  <si>
    <t>Suministro e instalación de cerámica para pared formato 40x120 cm, Ref. Marlen Slat Roble o equivalente. Incluye adhesivo base cemento de alta adherencia, sistema mecánico de nivelación para control de cejas, boquilla coordinada, cortes de alta precisión en relieve texturizado, desperdicios, andamios y mano de obra calificada</t>
  </si>
  <si>
    <t>ENCHAPES Y PISOS</t>
  </si>
  <si>
    <t>MORTERO DE NIVELACIÓN DE PISO E = 7cm/ 10 cm , Suministro, preparación y vaciado de una capa de mortero (cemento y arena lavada, dosificación 1:3 o 1:4) con un espesor promedio de 7 cm sobre losas de entrepiso o contrapisos. Incluye obligatoriamente fibra de polipropileno (o malla) para control de retracción, aplicación previa de puente de adherencia, conformación de juntas modulares/perimetrales y 7 días de curado húmedo.Resistencia: Mínimo 15 MPa 150kg/cm2 a los 28 días, validada mediante ensayos de laboratorio (cubos/cilindros).Adherencia: Cero desprendimientos o zonas "huecas/sopladas".Integridad: Superficie libre de fisuras, grietas o pulverización.Tolerancias:Planicidad: Máximo 3mm de variación bajo regla (codal) de 3.0 m}.Nivelación: Máximo 5mm respecto a las cotas arquitectónicas oficiales.Pendientes: Sin tolerancias para contrapendientes; caída fluida y exacta hacia los desagües.</t>
  </si>
  <si>
    <t xml:space="preserve">Preparación de Soporte con Mortero Autonivelante Tipo Ultraplan Eco (Espesor Promedio: 5 mm),/Equivalente INCLUYE (Mortero Autonivelante (Ultraplan Eco)+ Primer Acrílico Regulador)Preparación de superficie, suministro, dosificación y aplicación de mortero cementoso autonivelante de alta fluidez, retracción compensada, secado rápido y bajas emisiones de COV, tipo Ultraplan Eco, para un espesor promedio de 5 mm (o el indicado en planos). Incluye la limpieza profunda y preparación mecánica del sustrato, el suministro y aplicación previa de imprimante acrílico regulador de absorción (Primer), el mezclado mecánico, vertido, extendido con rasqueta y el pasado obligatorio de rodillo de púas para la eliminación de burbujas de aire ocluido. El precio unitario debe considerar desperdicios,  equipos de mezclado, herramientas menores, mano de obra calificada y todo lo necesario para entregar una superficie milimétricamente plana, libre de fisuras, apta para el tráfico peatonal liviano a las 3 horas y lista para recibir revestimiento final a las 12-24 horas.
Criterio de Aceptación: Superficie totalmente horizontal, monolítica, sin desprendimientos ni pulverulencias, con una tolerancia de planeidad estricta (máximo 1 mm de desvío medido con regla de 2.0 m).NOTA antes de realizar la actividad  se realizará una validación física en sitio con el residente o interventor para medir las irregularidades reales del sustrato y confirmar si el espesor   es suficiente o requiere ajuste de reducción </t>
  </si>
  <si>
    <t>Suministro e instalación de piso vinílico de alta resistencia tipo LVT (Luxury Vinyl Tile), referencia Nextile de 2.5 mm de espesor, en formato de listón de 18 × 120 cm, acabado Tono Madera Roble. Incluye la preparación previa del soporte (afinador/mortero item 3,35 ), aplicación de imprimante, pegante acrílico de alta adherencia(PEGANTE XL 497 PRACTIPACK 4.5GAL), cortes, desperdicios, mano de obra calificada, herramientas y equipos necesarios para su correcta ejecución.Instalación: Colocación trabada (rompejunta), pegante acrílico de base acuosa, y asentado final con rodillo pesado (45-50 kg).</t>
  </si>
  <si>
    <t>Suministro e instalación de piso Piso Vinílico Lvt Concrete 3mm 60*60 cm Tono Concreto. Incluye la preparación previa del soporte (afinador/mortero item 3,35 ), aplicación de imprimante, pegante acrílico de alta adherencia(PEGANTE XL 497 PRACTIPACK 4.5GAL), cortes, desperdicios, mano de obra calificada, herramientas y equipos necesarios para su correcta ejecución.Instalación: Colocación trabada (rompejunta), pegante acrílico de base acuosa, y asentado final con rodillo pesado (45-50 kg).</t>
  </si>
  <si>
    <t>Suministro e instalación de guardaescobas (zócalo) en PVC de perfil comercial de alta resistencia, diseñado para áreas de tráfico intenso. Incluye cortes de inglete (45°) para esquinas y rincones, adhesivo de alta fijación (tipo masilla de poliuretano o pegante de contacto de alta densidad), sellado superior e inferior, mano de obra calificada y herramientas necesarias para su correcta entrega.</t>
  </si>
  <si>
    <t>SUMINISTRO E INSTALACIÓN DE SEPARADOR EN ALUMINIO DE 32 mm/equivalente Perfil de transición/dilatación en aluminio, cara expuesta de 32 mm, acabado Cromo Mate. Incluye sistema de fijación oculta Quick Fix (chazos y tornillos), cortes a escuadra, andamiaje menor, herramientas y mano de obra calificada para ensamble.</t>
  </si>
  <si>
    <t>SISTEMAS LIVIANOS DE MUROS Y CIELO FALSO</t>
  </si>
  <si>
    <t>180405-4P</t>
  </si>
  <si>
    <t>18-04-04-</t>
  </si>
  <si>
    <t>SUMINISTRO E INSTALACIÓN DE CIELO FALSO EN SUPERBOARD 6 mm
Incluye: Estructura en aluminio, sistema de cuelgas (alambre Galv. No. 12 / chazos), tratamiento de juntas invisibles con cinta de fibra de vidrio y masilla especial, estuco plástico, una (1) mano de imprimante y acabado final con dos (2) manos de pintura vinilo Tipo 2. Incluye andamios, desperdicios, herramientas y mano de obra.GARANTÍAS Estabilidad Estructural (Estructura y Cuelgas): 5 Años. Acabados y Juntas (Fisuras, Estuco y Pintura): 1 Año.</t>
  </si>
  <si>
    <t>SUMINISTRO E INSTALACIÓN DE CARTERAS EN SUPERBOARD 6 mm
Incluye: Estructura en aluminio, sistema de cuelgas (alambre Galv. No. 12 / chazos), tratamiento de juntas invisibles con cinta de fibra de vidrio y masilla especial, estuco plástico, una (1) mano de imprimante y acabado final con dos (2) manos de pintura vinilo Tipo 2. Incluye andamios, desperdicios, herramientas y mano de obra.GARANTÍAS Estabilidad Estructural (Estructura y Cuelgas): 5 Años. Acabados y Juntas (Fisuras, Estuco y Pintura): 1 Año.</t>
  </si>
  <si>
    <t xml:space="preserve">SUMINISTRO E INSTALACIÓN DE CIELO FALSO EN PLACA DE YESO ST 1/2" (12.7 mm)Incluye: Placa Drywall ST 1.22M, R15N1, estructura galvanizada (vigueta, omega, ángulo), sistema de cuelgas, tratamiento de junta invisible (cinta de papel y masilla), estuco plástico y pintura a tres (3) manos con Viniltex Tipo 1 lavable. Incluye uso de andamios certificados, herramientas, desperdicios y mano de obra calificada para trabajo en alturasTiempos de Garantía RequeridosEstabilidad Estructural (Estructura, anclajes y cuelgas): 5 Años.Calidad del Acabado (Tratamiento de juntas, estuco y pintura): 1 Año </t>
  </si>
  <si>
    <t xml:space="preserve">SUMINISTRO E INSTALACIÓN DE CARTERAS  EN PLACA DE YESO ST 1/2" (12.7 mm)Incluye: Placa Drywall ST 1.22M, R15N1, estructura galvanizada (vigueta, omega, ángulo), sistema de cuelgas, tratamiento de junta invisible (cinta de papel y masilla), estuco plástico y pintura a tres (3) manos con Viniltex Tipo 1 lavable. Incluye uso de andamios certificados, herramientas, desperdicios y mano de obra calificada para trabajo en alturasTiempos de Garantía RequeridosEstabilidad Estructural (Estructura, anclajes y cuelgas): 5 Años.Calidad del Acabado (Tratamiento de juntas, estuco y pintura): 1 Año </t>
  </si>
  <si>
    <t>Cielo falso en placa de yeso perforada fonoabsorbente (Exsound): 1.200 x 2.400 x 13mm .Suministro e instalación de cielo falso fonoabsorbente mediante placas de yeso perforadas Gyplac Exsound R15N1 (espesor 12.5 mm, perforación redonda aleatoria). Incluye estructura de soporte en perfilería de acero galvanizado pesado (parales, canales y omegas), sistema de suspensión ( varillas, anclajes y fijaciones), velo acústico posterior termo-adherido de fábrica, tratamiento de juntas con cinta microperforada y masilla tapajuntas original del sistema, masillado de fijaciones, desperdicios, andamios, mano de obra calificada y herramienta menor.</t>
  </si>
  <si>
    <t>PANEL ACÚSTICO BI-ABSORBENTE EN LANA DE VIDRIO (TIPO "BLACK THEATER")Suministro e instalación de paneles termoacústicos y fonoabsorbentes de alto desempeño lumínico, especialmente diseñados para espacios que requieran control estricto de reverberación y absorción de luz (auditorios, salas de cine, teatros, estudios de grabación o laboratorios multimedia). El sistema constará de láminas rígidas/semirígidas de lana de vidrio de color negro texturizado y uniforme, compuestas por un núcleo de fibra de vidrio aglomerada con resinas termo-resistentes y un velo protector de fibra de vidrio texturizado en su cara vista.PROPIEDADES TÉCNICAS REQUERIDAS (Ficha Técnica Mínima)PropiedadEspecificación Mínima ExigidaNorma de ReferenciaMaterial BaseLana de vidrio aglomerada con resina termo-estable-Acabado Cara VistaVelo de fibra de vidrio de alta densidad color negro-Coeficiente de Absorción Acústica (NRC)Mayor o igual a 0.90 - 0.95 (Espesor 2")ASTM C423 / E795Comportamiento al FuegoClase A o Tipo I (Incombustible / Autoextinguible)Índice de Propagación de Llama: $\le$ 25Generación de Humo: $\le$ 50ASTM E84 / UL 723Reflexión LumínicaMenor al 5% (Acabado mate, absorción de luz total)ASTM E1477Conductividad Térmica ($k$)Máximo 0.23 - 0.25 Btu·in/h·ft²·°F a 75°F de temperatura mediaASTM C518Resistencia a la HumedadResistente a la flexión en condiciones de alta HR (hasta 95%). No favorece el crecimiento de hongos ni bacterias.ASTM C1338,CRITERIOS DE INSTALACIÓN Y MONTAJE Soporte y Fijación: La instalación se realizará mediante fijación mecánica (anclajes tipo espiga, arandelas plásticas/metálicas de color negro o clips de sujeción para perfiles) o mediante adhesivo de contacto de alta resistencia de base acuosa, según la superficie de soporte (muro de mampostería, concreto o estructura metálica) indicada en los planos de detalle.Modulación y Cortes: Los cortes deberán ejecutarse con herramientas de precisión (bisturí de servicio pesado o cuchilla de aislamiento) para garantizar juntas a tope herméticas y sin desprendimiento de fibra. Los cantos expuestos o cortes perimetrales deberán sellarse con pintura elastomérica negra mate si el diseño lo requiere.</t>
  </si>
  <si>
    <t>Suministro e instalación de aislamiento termoacústico en manta de lana de vidrio biosoluble tipo "Frescasa Eco" de espesor 2-1/2" (63.5 mm), presentación en rollo de 1.22 x 7.62 m precortado a 2 tiras de 0.61 m de ancho. Instalado a presión en el interior de la estructura de muros en seco / cielos rasos. Incluye: elementos de sujeción auxiliar, desperdicios, mano de obra, elementos de protección personal (EPP) y todo lo necesario para su correcta ejecución y entrega a satisfacción de la interventoría</t>
  </si>
  <si>
    <t>24-04-37-</t>
  </si>
  <si>
    <t>Suministro e Instalación de Muro a Dos Caras en Superboard de 10 mm (Incluye Juntas Sikadur Panel, Esquineros y Viniltex T1 ,Este ítem comprende el suministro de materiales,mano de obra, herramientas y equipos necesarios para la construcción de un muro divisorio a dos caras utilizando placas de cemento autoclavadas (tipo Superboard o equivalente) de 10 mm de espesor. El alcance incluye el armado de la estructura portante, la fijación de las placas, el tratamiento técnico de juntas invisibles con masilla epóxica (tipo Sikadur Panel o equivalente), el estucado completo de la superficie y la aplicación de la pintura de acabado tipo 1 viniltex . Se garantiza una superficie totalmente plana, monolítica, resistente al impacto y a la humedad.</t>
  </si>
  <si>
    <t>24-04-02-</t>
  </si>
  <si>
    <t>Suministro e Instalación de CARTERA  en Superboard de 10 mm (Incluye Juntas Sikadur Panel, Esquineros y Viniltex T1 ,Este ítem comprende el suministro de materiales,mano de obra, herramientas y equipos necesarios para la construcción de un muro divisorio a dos caras utilizando placas de cemento autoclavadas (tipo Superboard o equivalente) de 10 mm de espesor. El alcance incluye el armado de la estructura portante, la fijación de las placas, el tratamiento técnico de juntas invisibles con masilla epóxica (tipo Sikadur Panel o equivalente), el estucado completo de la superficie y la aplicación de la pintura de acabado tipo 1 viniltex . Se garantiza una superficie totalmente plana, monolítica, resistente al impacto y a la humedad.</t>
  </si>
  <si>
    <t>Suministro e Instalación de DINTEL A TRES CARAS  en Superboard de 10 mm (Incluye Juntas Sikadur Panel, Esquineros y Viniltex T1 ,Este ítem comprende el suministro de materiales,mano de obra, herramientas y equipos necesarios para la construcción de un muro divisorio a dos caras utilizando placas de cemento autoclavadas (tipo Superboard o equivalente) de 10 mm de espesor.
El alcance incluye el armado de la estructura portante, la fijación de las placas, el tratamiento técnico de juntas invisibles con masilla epóxica (tipo Sikadur Panel o equivalente), el estucado completo de la superficie y la aplicación de la pintura de acabado tipo 1 viniltex . Se garantiza una superficie totalmente plana, monolítica, resistente al impacto y a la humedad.</t>
  </si>
  <si>
    <t>Apertura de Cielo para Lámparas (Incluye Refuerzo Estructural y Marco en Aluminio Blanco)</t>
  </si>
  <si>
    <t>MURO EN PANEL DE YESO (DRYWALL) DE 1/2" A DOS CARAS, INCLUYE TRATAMIENTO DE JUNTAS, ESTUCO, FILOS METÁLICOS Y PINTURA VINILO TIPO 2 (3 MANOS)Este ítem comprende el suministro de materiales, mano de obra, herramientas y equipos necesarios para la correcta construcción, acabado y pintura de muros divisorios en paneles de yeso de 1/2" (12.7 mm) de espesor, fijados por ambas caras sobre una estructura portante de acero galvanizado.
El alcance incluye el correcto tratamiento de juntas, colocación de filos o esquineros metálicos de protección, la aplicación de estuco plástico o de llenado, y el acabado final con tres (3) manos de pintura vinílica Tipo 1 lavable.</t>
  </si>
  <si>
    <t>MURO EN PANEL DE YESO (DRYWALL) DE 1/2" A UNA CARA, INCLUYE TRATAMIENTO DE JUNTAS, ESTUCO, FILOS METÁLICOS Y PINTURA VINILO TIPO 2 (3 MANOS)Este ítem comprende el suministro de materiales, mano de obra, herramientas y equipos necesarios para la correcta construcción, acabado y pintura de muros divisorios en paneles de yeso de 1/2" (12.7 mm) de espesor, fijados por ambas caras sobre una estructura portante de acero galvanizado.
El alcance incluye el correcto tratamiento de juntas, colocación de filos o esquineros metálicos de protección, la aplicación de estuco plástico o de llenado, y el acabado final con tres (3) manos de pintura vinílica Tipo 1 lavable.</t>
  </si>
  <si>
    <t>CARTERA  EN PANEL DE YESO (DRYWALL) DE 1/2", INCLUYE TRATAMIENTO DE JUNTAS, ESTUCO, FILOS METÁLICOS Y PINTURA VINILO TIPO 2 (3 MANOS)Este ítem comprende el suministro de materiales, mano de obra, herramientas y equipos necesarios para la correcta construcción, acabado y pintura de muros divisorios en paneles de yeso de 1/2" (12.7 mm) de espesor, fijados por ambas caras sobre una estructura portante de acero galvanizado.
El alcance incluye el correcto tratamiento de juntas, colocación de filos o esquineros metálicos de protección, la aplicación de estuco plástico o de llenado, y el acabado final con tres (3) manos de pintura vinílica Tipo 1 lavable.</t>
  </si>
  <si>
    <t>DINTEL 3 CARAS   EN PANEL DE YESO (DRYWALL) DE 1/2", INCLUYE TRATAMIENTO DE JUNTAS, ESTUCO, FILOS METÁLICOS Y PINTURA VINILO TIPO 2 (3 MANOS)Este ítem comprende el suministro de materiales, mano de obra, herramientas y equipos necesarios para la correcta construcción, acabado y pintura de muros divisorios en paneles de yeso de 1/2" (12.7 mm) de espesor, fijados por ambas caras sobre una estructura portante de acero galvanizado.
El alcance incluye el correcto tratamiento de juntas, colocación de filos o esquineros metálicos de protección, la aplicación de estuco plástico o de llenado, y el acabado final con tres (3) manos de pintura vinílica Tipo 1 lavable.</t>
  </si>
  <si>
    <t>Refuerzo en madera para puertas y pantallas.Suministro e instalación de listón de Pino Cepillado de 2"x4" (sección real 4.1x9 cm) de 3.20 m de longitud (Ref. Timbermac o equivalente). Incluye fijaciones, cortes, desperdicios, mano de obra y herramienta menor.</t>
  </si>
  <si>
    <t>SUMINISTRO E INSTALACION DE Panel Ranurado 3D Wpc Madera Brown 16x240x2.2cm Holztek,Suministro, modulación e instalación de revestimiento alistonado 3D en composite de madera y plástico (WPC) para uso interior, referencia Madera Brown de 16x240x2.2 cm (Marca: Holztek o equivalente). Incluye sistema de alistonado base para fijación (rastreles/perfiles a cada 40 cm), clips metálicos o tornillería oculta de anclaje, perfiles de inicio y remate perimetral, adhesivo de montaje estructural, desperdicios , mano de obra calificada, andamios y herramienta menor.</t>
  </si>
  <si>
    <t>ESTUCOS Y PINTURAS</t>
  </si>
  <si>
    <t>IM0120</t>
  </si>
  <si>
    <t>29-01-01-</t>
  </si>
  <si>
    <t>PROTECCION FACHADAS (IMPERMEABILIZACION DE FACHADA EN LADRILLO CON Sika Limpiador Rinse, INCLUYE DETALLADA Y SELLADA CON HIDROFUGO Sika® Transparente 10 AÑOS A 3 CAPAS)</t>
  </si>
  <si>
    <t>29-01-09-</t>
  </si>
  <si>
    <t>Aplicación de estuco plástico en muros (Incluye resanes).Suministro y aplicación de estuco plástico de alta calidad (tipo acrílico, de alta resistencia y baja contracción) sobre muros interiores o exteriores (según diseño). El ítem incluye la preparación previa de la superficie (limpieza, remoción de polvo, grasas o partes sueltas), resane de fisuras, grietas, juntas y microfisuras con masilla elástica o malla de fibra de vidrio si se requiere, aplicación de las capas sucesivas de estuco necesarias (mínimo 2 a 3 manos) hasta obtener una superficie completamente tersa, nivelada y libre de imperfecciones, lijado en seco, desperdicios, andamios, mano de obra calificada y herramienta menor.</t>
  </si>
  <si>
    <t>Suministro, preparación de superficie y aplicación de estuco plástico acrílico de alta calidad (alta resistencia y baja contracción) en carteras, filos plasticos y juntas de vanos de puertas y ventanas interiores o exteriores,acabado final en vinilo tipo 1</t>
  </si>
  <si>
    <t>IM0121</t>
  </si>
  <si>
    <t>29-06-06-</t>
  </si>
  <si>
    <t>Pintura con vinilo Tipo 1 en muros y cielos falsos (A dos manos, incluye resanes),color por definir.: Suministro y aplicación de pintura vinilo acrílica de alta calidad Tipo 1 (alta lavabilidad, poder cubriente y resistencia a la abrasión) sobre muros y cielos falsos interiores. El ítem incluye la preparación previa de la superficie (limpieza de polvo, grasa o contaminantes), lijado suave, resane de microfisuras o imperfecciones puntuales con estuco plástico, aplicación de una mano de imprimante (si la superficie es nueva) y un mínimo de dos (2) manos de pintura (o las necesarias para garantizar un tono uniforme y cobertura total). Incluye protección de pisos y carpinterías, desperdicios, andamios, mano de obra calificada y herramienta menor.</t>
  </si>
  <si>
    <t>290307</t>
  </si>
  <si>
    <t>29-03-08-</t>
  </si>
  <si>
    <t>Pintura con vinilo Tipo 2 color Negro en losa aligerada (A dos manos).
DESCRIPCIÓN: Suministro y aplicación de pintura vinilo acrílica Tipo 1 de alta calidad, Color Negro (acabado mate), sobre la superficie inferior de losa aligerada expuesta (incluye fondo de loseta, caras laterales y bases de nervios/viguetas). El ítem incluye la preparación previa del soporte (limpieza profunda de polvo, remoción de rebabas de concreto, desmoldantes o grasas), resanes menores puntuales, aplicación de base imprimante fijadora (para asegurar el anclaje sobre concreto) y un mínimo de dos (2) manos de pintura mediante sistema de aspersión neumática o airless (para garantizar cobertura uniforme en las texturas e irregularidades de la losa). Incluye protección total de tuberías, bandejas portacables, estructuras y pisos, desperdicios, andamios certificados, mano de obra calificada y herramienta menor.
medido en proyección horizontal.</t>
  </si>
  <si>
    <t>CARPINTERIA EN ALUMINIO Y VIDRIOS</t>
  </si>
  <si>
    <t>VENTANERÍA EN VIDRIO TEMPLADO 4 MM+4 MM CON MARCO EN ALUMINIO NEGRO aluminio (50-75 mm)+Película Protección Uv 100% &amp; Irr 1.2x2m 2mm
Descripción General: Suministro, fabricación, transporte e instalación de ventanas para fachadas exteriores compuestas por perfilería de aluminio y paneles de vidrio de seguridad. Materiales Clave:Vidrio: Cristal plano flotado templado incoloro de 4 mm +4 mm (cantos pulidos brillantes antes del temple).Estructura: Perfiles extruidos de aluminio (Aleación AA6063 T5/T6) con acabado en pintura electrostática o anodizado color Negro (mínimo 60 micras de espesor).Accesorios (Heavy Duty): Empaques de caucho EPDM (no PVC), silicona estructural de curado neutro para sellado exterior y tornillería/herrajes estrictamente en acero inoxidable (AISI 304) para evitar corrosión galvánica.Requisitos de Ejecución:Verificación y rectificación previa de vanos en obra.Mecanizado obligatorio de ranuras de drenaje y cajas de desagüe con tapillas cortaviento en los perfiles inferiores.Fijación del marco con tornillos de acero inoxidable a un distanciamiento máximo de 60 cm.Calzos de apoyo de neopreno para evitar el contacto directo entre el vidrio y el aluminio.Control de Calidad:Tolerancia máxima de aplomado y nivelación: 2 mm por metro lineal (máximo 5 mm total).Prueba de estanqueidad al agua en obra mediante riego a presión para garantizar cero filtraciones.Rechazo inmediato de perfiles rayados, abollados o vidrios desportillados.</t>
  </si>
  <si>
    <t>DIVISIÓN DE OFICINA AUTOSOPORTADA ESTILO INDUSTRIAL TIPO CUADRICULA  (H = 2.00 m) 1. DESCRIPCIÓN Y ALCANCE Comprende el suministro de materiales, diseño de ingeniería de detalle, fabricación, transporte modular e instalación de divisiones interiores para oficina con estética industrial tipo cuadrícula. El sistema tendrá una altura libre de 2.00 metros sin fijación ni soporte al cielo raso o losa superior, quedando anclado exclusivamente en sus tres bordes confinados,Para evitar vibraciones y volcamiento, la rigidez se logra mediante perfilería pesada y usando el vidrio como alma estructural rígida: el piso y dos muros laterales.El diseño debe garantizar total estabilidad estructural, rigidez a la flexión ante empujes horizontales accidentales, ausencia de vibraciones mecánicas al tacto y un acabado estético de uniones invisibles de alta gama,Componentes y Materiales:Estructura Perimetral: Perfiles tubulares de aluminio estructural de 3" 1½" o 4"  1¾" (Espesor mínimo: 2.0 mm). Incluye un perfil superior a los 2.00 m que actúa como viga de amarre horizontal.Acabado: Pintura electrostática Negro Mate (mínimo 60 micras) con resistencia a rayones y huellas.Vidrio de Seguridad: Cristal Templado Monolítico de 10 mm (mínimo 8 mm). Se instala en paño entero para aportar masa y rigidez al conjunto. No se debe fraccionar el vidrio.Cuadrícula Industrial: Perfiles de aluminio planos y esbeltos (20 a 30 mm de cara), adheridos por ambas caras del vidrio mediante cinta estructural de doble contacto 3M VHB negra (1 mm).Fijaciones y Empaques: Tornillería en acero inoxidable (AISI 304) y chazos de alta expansión cada 40 cm. Empaques perimetrales de cuña en caucho EPDM negro y calzos de neopreno en la base.Requisitos de Instalación:Anclaje Mecánico Obligatorio: Fijación estricta a piso y muros laterales. Si el muro es de Drywall, se exige contractualmente un refuerzo interno estructural (madera o paral Calibre 18) antes del cierre de las placas.. Para longitudes mayores, se requieren quiebres en "L" (escuadras) o postes intermedios anclados robustamente a piso.Se debe presentar planos de taller para aprobacion,El precio unitario (APU) incluye ingeniería de detalle, materiales estructurales, vidrios de 10 mm, cintas VHB, herrajes, mano de obra especializada, transportes y limpieza final.</t>
  </si>
  <si>
    <t>Suministro e instalación de puerta batiente doble (dos hojas), donde cada hoja tiene una dimensión de 0.80 m de ancho por 2.00 m de alto (vano total de vano aproximado de 1.60 m x 2.00 m). Diseñada específicamente para zonas de alto tránsito (Tráfico Pesado).Descripción General	Suministro e instalación de puerta batiente doble (2 hojas) para tráfico pesado institucional.Dimensiones	0.80 m x 2.00 m por cada hoja (Vano total: 1.60 m x 2.00 m). Perfilería / Marco	Aluminio robusto de alta resistencia, acabado Negro (anodizado o pintura electrostática). Cristal / Vidrio	Vidrio Templado de 6 mm de espesor con cantos pulidos brillantes. Cierrapuertas	Dos (2) Gatos hidráulicos (uno por hoja) regulables para tráfico pesado (retención a 90°). Acabados del Vidrio	Película tipo Froster (Esmerilado) + Película de Seguridad (Mín. 4 mils, control de fragmentos y filtro UV). Herrajes Incluidos	Pivotes de acero inoxidable, cerradura de gancho de seguridad, cilindro, empaques EPDM, felpas y manillones tubulares (H-Style) en Acero Inoxidable AISI 304. Unidad de Medida	UN (Unidad / Juego completo de 2 hojas instalado)</t>
  </si>
  <si>
    <t>JUEGOS</t>
  </si>
  <si>
    <t>Suministro e instalación de puerta batiente sencilla (1 hoja) para tráfico pesado institucional. Dimensiones Ancho de 0.85 m o 0.90 m (según diseño) x Alto de 2.00 m. Perfilería / Marco Aluminio robusto de alta resistencia para zonas institucionales, acabado Negro (anodizado o pintura electrostática).Cristal / Vidrio,Vidrio Templado de 6 mm de espesor con cantos pulidos brillantes. Cierrapuertas	Un (1) Gato hidráulico regulable para tráfico pesado con retención a 90° (aéreo o de piso según requerimiento). Acabados del Vidrio	Película tipo Froster (Esmerilado) + Película de Seguridad (Mín. 4 mils, con protección de fragmentos y filtro UV).
Herrajes Incluidos	Kit de pivotes de acero inoxidable, cerradura de gancho de seguridad, cilindro con juego de llaves, empaques de EPDM, felpas cortaviento y un (1) juego de manillones tubulares (H-Style) en Acero Inoxidable AISI 304. Unidad de Medida	UN (Unidad de puerta de 1 hoja completamente instalada y calibrada).</t>
  </si>
  <si>
    <t>SUMINISTRO E INSTALACIÓN DE PUERTA EN MADERA AGLOMERADA (0.80 m a 1.00 m) CON MANIJA TIPO "H" NEGRA,Suministro, transporte, ajuste, fijación e instalación de puertas entableradas para tráfico institucional, con un ancho variable entre 0.80 m y 1.00 m y altura según planos de detalle. El ítem comprende la hoja en madera aglomerada, marco y contramarco en madera, herrajes de colgar y el sistema de cerrajería de alta seguridad con manija de gran formato. Incluye todos los costos directos e indirectos: mano de obra calificada, herramienta menor, equipos, fijaciones mecánicas, sellos perimetrales, transportes horizontales y verticales, y viáticos si se requieren. 2. ESPECIFICACIONES DE MATERIALES Y COMPONENTESHoja (Puerta): Núcleo en aglomerado de alta densidad (MDP o MDF) con un espesor mínimo de 36 mm. Acabado en laminado de alta presión (HPL) o chapa de madera natural con sellador y laca catalizada al agua/poliuretano de alta resistencia. Canto perimetral rígido en PVC de 2 mm termofundido.Marco y Contramarco: Madera maciza inmunizada y seca en horno, con sección adecuada al espesor del muro (drywall o mampostería). Acabado y tono idéntico al de la hoja.Manija: Tipo tubular en forma de "H" de 45 cm de longitud total y 275 mm entre ejes, fabricada en acero con acabado negro mate (Referencia Dexter o equivalente técnico superior).Cerrajería y Bisagras: Cerradura de embutir de grado institucional (Heavy Duty) compatible con la manija tubular. Kit de tres (3) bisagras de 4"x4" de alta resistencia en acero inoxidable o acabado negro pesado con rodamientos.</t>
  </si>
  <si>
    <t>VARIOS</t>
  </si>
  <si>
    <t>SUMINISTRO E INSTALACIÓN DE EXTINTOR MULTIPROPÓSITO Abc 30 Libras +señal+ Gancho (CERTIFICADO SEGÚN NORMAS DE SEGURIDAD NTC 652, NTC 1141, NTC 1916, NTC 2885, NTC 1446</t>
  </si>
  <si>
    <t>SUMINISTRO E CONFIGURACIÓN DE BOTÓN DE ASISTENCIA Y EMERGENCIA OVALADO WI-FI7Equivalente ,Suministro, programación, vinculación a la red y entrega en perfecto estado de funcionamiento de botones inteligentes de asistencia y emergencia inalámbricos tipo Smart Home. El dispositivo está diseñado para la emisión de alertas tempranas y notificaciones en tiempo real orientadas a la atención de usuarios que requieran asistencia (niños, adultos mayores o personas con movilidad reducida/discapacidad). Incluye el dispositivo, consumibles (baterías), accesorios de transporte, configuración en la aplicación móvil de control, pruebas de conectividad, direccionamiento lógico y capacitación básica al usuario final o personal técnico encargado.2. ESPECIFICACIONES TÉCNICAS DEL PRODUCTO
Los dispositivos ofertados deben cumplir como mínimo con las siguientes características técnicas y de homologación:Referencia de Certificación/Empaque: VTA-84452 (o equivalente técnico homologado).Tipo de Sistema: Domótica / Smart Home.Dimensiones Nominales: Ancho: 5.7 cm × Alto: 6.0 cm × Largo/Espesor: 2.0 cm.Diseño Físico: Ergonómico de geometría ovalada, tamaño compacto para uso interior. Incluye cordón de transporte para portar en el cuello.Conectividad Inalámbrica: Módulo Wi-Fi integrado compatible exclusivamente con redes de 2.4 GHz (Estándar IEEE 802.11 b/g/n). No requiere Hub o pasarela adicional.Gestión de Alertas: Control, recepción de notificaciones Push en tiempo real e historial cronológico de registros (con indicación exacta de fecha y hora) gestionable mediante aplicación móvil (APP) compatible con iOS y Android.Eficiencia Energética: Batería de bajo consumo con sistema automático de alerta e indicador de batería baja en la aplicación.Interoperabilidad: Capacidad de integración lógica para crear automatizaciones y escenas con otros dispositivos ecosistémicos del proyecto.
3. PROCEDIMIENTO DE EJECUCIÓN E INSTALACIÓN
Verificación de Red: El Contratista deberá validar la cobertura y estabilidad de la señal Wi-Fi de 2.4 GHz en las zonas específicas donde se prevé el uso o tránsito del dispositivo.Vinculación y Configuración: Realizar la inicialización del dispositivo, actualización del firmware a la última versión estable disponible y el enlazamiento en la aplicación móvil designada por la supervisión o la Interventoría.Pruebas de Rutina (Comisionamiento): Se ejecutarán un mínimo de tres (3) pruebas de pulsación consecutivas por dispositivo para verificar:La velocidad de llegada de la notificación al dispositivo receptor (latencia).El correcto registro en el historial de la APP.La activación de las automatizaciones vinculadas (si aplica).Marcación y Entrega: Entrega del dispositivo con sus baterías instaladas, cordón de transporte verificado y debidamente rotulado según la codificación de activos del proyecto.4. CRITERIOS DE ACEPTACIÓN Y TOLERANCIAS
No se recibirán dispositivos con empaques abiertos, sin los sellos de garantía de fábrica o que presenten fallas de sincronización con la red local.</t>
  </si>
  <si>
    <t xml:space="preserve">MODULO DIVISION VEGETAL Ornamentación (Estructura Metálica)Para un entorno de oficina, la estructura debe ser esbelta pero robusta, sirviendo como soporte o división de espacios.Material Recomendado: Perfilería de acero Cold Rolled (cuadrada o rectangular de 20 X20mm o 30x 30 mm, ideal para un acabado liso y pulido.Acabado: Pintura electrostática al horno en color Negro Mate o Gris Grafito. Este tipo de pintura ofrece alta resistencia a la abrasión y protege el metal de la humedad del riego.Tipología: Estructuras tipo "baffle" o celosías divisorias autoportantes que van de piso a techo, o estanterías flotantes con anclaje seguro a muros o losa.2. Materas (Jardineras)Al tratarse de interiores, el principal enemigo es la filtración de agua. Se deben usar contenedores con un sistema de control de lixiviados.Material: Lámina de acero galvanizado (para evitar la corrosión) pintada con la misma tecnología electrostática, o fibra de vidrio con acabado texturizado tipo concreto.Especificación Técnica:Doble contenedor: Se recomienda que la jardinera metálica exterior funcione solo como "porta-matera" estética. Dentro de ella se colocan las macetas plásticas operativas con el fin de retirar el exceso de agua fácilmente.Si el sembrado es directo, la jardinera debe incluir un impermeabilizante interno asfáltico y un sistema de falso fondo (rejilla de drenaje) con un tapón de desagüe roscado para mantenimiento.3. Tierra y Sustrato (Para Interiores)En oficinas no se debe usar tierra negra común de jardín, ya que se compacta, carece de aireación y suele contener insectos o nematodos no deseados para un espacio cerrado.Mezcla de Sustrato Técnico Sugerido:60% Turba (Peat Moss) o Fibra de Coco: Retiene la humedad justa sin encharcar y es muy liviana (evita sobrecargar las estructuras metálicas flotantes).20% Perlita o Vermiculita: Elementos minerales que garantizan la aireación de las raíces y un drenaje excelente.20% Humus de Lombriz: Aporte orgánico para la nutrición de las plantas, completamente inodoro.Capa de Drenaje (Fondo de la matera): Una capa de arcilla expandida (greda) o piedra pómez de 3 a 5 cm en la base de la matera antes de colocar el sustrato. Esto evita que las raíces se pudran si hay exceso de riego.Acabado Superficial: Cubrir la superficie con piedra pulida blanca, gris siena, o corteza de pino. Esto aporta estética visual y evita que el sustrato se salpique al regar.4. Vegetación (Apta para Oficina / Sombra)Especies de alta resistencia a la luz artificial y al aire acondicionado, que además aportan a la calidad del aire (biofilia):EspeciePorte / UsoRequerimiento de LuzZamioculca (Zamioculcas zamiifolia)Medio / Ideal para filas en materasMuy bajo (Soporta luz artificial)Sansevieria (Sansevieria trifasciata)Vertical / Excelente para divisionesBajo a Medio (Estructura rígida limpia)Filodendro Cordatum o Pothos (Miami)Colgante / Para repisas altasMedio (Efecto cascada sobre el metal)Aglaonema (Aglaonema commutatum)Arbustivo bajo / Volumen densoBajo a Medio,Presentar propuesta para aprobacion </t>
  </si>
  <si>
    <t>MOD</t>
  </si>
  <si>
    <t>Señaletica:Definición del alcance del ítem, incluyendo diseño de taller, fabricación, transporte horizontal/vertical e instalación de los elementos informativos para formatos promedio de 0.50×1.50 m.Especificaciones de Materiales: * Estructura/Chasis: Perfilería tubular en acero cold-rolled de 1.5 mm tratado con pintura electrostática termoendurecida negra mate / gris grafito, u opción en acero inoxidable satinado AISI 304 para zonas húmedas.Sustrato: Pánel de Aluminio Compuesto (ACM/Alucobond) de 3.0-4.0 mm para corte CNC o placas de acrílico fundido (cast) de alto impacto.Gráficos: Vinilo polimérico calandrado de alta estabilidad o elementos volumétricos en relieve cortados con láser para mejorar el efecto visual.Inclusión de Accesibilidad: Nota técnica para cumplir con las directrices de accesibilidad universal (macro-caracteres en relieve y sistema Braille según normas NTC 4143 / 4145) en zonas comunes y accesos a baños.Matriz por Áreas: Clasificación del tipo de señal, contenidos y sistemas de fijación recomendados para oficinas (distanciadores de acero), baños (fijación tipo bandera), cafeterías (adosado/suspendido) y zonas comunes (tótems autosoportados).Proceso Constructivo: Fases obligatorias que van desde la aprobación previa de artes y tipografías por parte de la interventoría, la revisión de refuerzos en muros de drywall, hasta la fijación controlada con nivel láser a una altura ergonómica de 1.40 m al centro de la visual.Criterios de Aceptación/Rechazo: Parámetros estrictos para el control de calidad (ausencia de burbujas, rayones, desalineaciones o errores ortográficos).Medida y Forma de Pago: Definición del cobro por Unidad (Un) recibida a satisfacción, detallando todo lo que debe incluir el precio unitario (herramientas, transportes, mano de obra, andamiajes y limpieza final).se deben prrsentar los esquemas  a escala real para aprobacion previa.</t>
  </si>
  <si>
    <t>SUBTTL</t>
  </si>
  <si>
    <t>TOTAL COSTO DIRECTO OFICNAS ADMINISTRATIVAS</t>
  </si>
  <si>
    <t>TTLCD</t>
  </si>
  <si>
    <t>VALOR COSTOS DIRECTOS</t>
  </si>
  <si>
    <t>ADM</t>
  </si>
  <si>
    <t>ADMINISTRACION</t>
  </si>
  <si>
    <t>IMPR</t>
  </si>
  <si>
    <t>IMPREVISTOS</t>
  </si>
  <si>
    <t>UTL</t>
  </si>
  <si>
    <t>UTILIDAD</t>
  </si>
  <si>
    <t>TTLAIU</t>
  </si>
  <si>
    <t>TOTAL AIU</t>
  </si>
  <si>
    <t>IVA</t>
  </si>
  <si>
    <t>IVA SOBRE LA UTILIDAD</t>
  </si>
  <si>
    <t>TTLPPTO</t>
  </si>
  <si>
    <t>VALOR TOTAL PRESUPUESTO</t>
  </si>
  <si>
    <t>INTERV</t>
  </si>
  <si>
    <t>INTERVENTORIA</t>
  </si>
  <si>
    <t>SUBTTLF</t>
  </si>
  <si>
    <t>TOTAL</t>
  </si>
  <si>
    <t>IVAMANT</t>
  </si>
  <si>
    <t>IVA SOBRE COSTOS DIRECTOS + INDIRECTOS</t>
  </si>
  <si>
    <t>TTLPPTOF</t>
  </si>
  <si>
    <t>VRLTR</t>
  </si>
  <si>
    <t>DURAC</t>
  </si>
  <si>
    <t>PLAZO DE ENTREGA:              (DIAS CALENDARIO)</t>
  </si>
  <si>
    <t>1 PISO</t>
  </si>
  <si>
    <t>4 PISO</t>
  </si>
  <si>
    <t>5 PISO</t>
  </si>
  <si>
    <t>INSTITUCION UNIVERSITARIA                                                                                       ANTONIO JOSE CAMACHO   (UNIAJC)</t>
  </si>
  <si>
    <t>PRESUPUESTO DE OBRA MAS ELECTRICO</t>
  </si>
  <si>
    <t>LABORATORIO DE FARMACIA SEDE SUR</t>
  </si>
  <si>
    <t>LABORATORIO DE FARMACIA</t>
  </si>
  <si>
    <t>PRELIMINARES Y ADECUACIÓN DE TERRENO</t>
  </si>
  <si>
    <t>Limpieza general inicial, descapote manual y retiro de capa vegetal superficial (espesor e=0.15 m aprox.) en áreas destinadas a cimentación, circulaciones, zonas exteriores y nuevas intervenciones arquitectónicas. No incluye transporte externo de escombros.</t>
  </si>
  <si>
    <t>Demolición manual de placas de contrapiso, andenes y elementos de concreto simple (espesor promedio e=0.10 m a 0.15 m), incluye corte perimetral con disco, fragmentación, cargue y retiro interno hasta acopio provisional de la obra. No incluye transporte a escombrera externa.</t>
  </si>
  <si>
    <t>Excavación manual en tierra (o conglomerado medio) para zapatas, vigas de amarre, dados y redes técnicas, a profundidades comprendidas entre 0.00 m y 2.00 m. Incluye perfilado de taludes, conformación de fondo, protección, cargue y traslado interno hasta acopio provisional. No incluye entibados especiales ni transporte externo.</t>
  </si>
  <si>
    <t>Nivelación, conformación y compactación mecánica liviana con equipo tipo rana o placa vibratoria de la subrasante existente. Incluye control de niveles, pendientes de diseño, humectación y perfilado manual previo. Aplicable en zonas de cimentación, pisos interiores y exteriores.</t>
  </si>
  <si>
    <t>Suministro, extensión y compactación de material granular seleccionado para mejoramiento de subbase en áreas de cimentación y pisos, incluyendo humectación y conformación final.</t>
  </si>
  <si>
    <t>Retiro, cargue, transporte y disposición final autorizada de escombros, sobrantes de excavación y materiales producto de demoliciones y adecuaciones generales de obra.</t>
  </si>
  <si>
    <t>Trasiego, movilización interna y manejo de materiales, herramientas, equipos menores y elementos constructivos requeridos para ejecución de actividades dentro del área del proyecto.</t>
  </si>
  <si>
    <t>HC</t>
  </si>
  <si>
    <t>Adecuación provisional de punto temporal de energía, incluye conexión desde tablero electrico</t>
  </si>
  <si>
    <t/>
  </si>
  <si>
    <t>CIMENTACIÓN Y ESTRUCTURA METÁLICA</t>
  </si>
  <si>
    <t>Suministro e instalación de concreto de limpieza de baja resistencia para nivelación de fondo de excavaciones previo a fundición de cimentaciones.</t>
  </si>
  <si>
    <t>Suministro, figuración e instalación de acero de refuerzo fy=420 MPa para zapatas, vigas de cimentación, pedestales y demás elementos estructurales proyectados, incluyendo alambre, separadores y amarres.</t>
  </si>
  <si>
    <t>KG</t>
  </si>
  <si>
    <t>Suministro, formaleteado, fundición y curado de zapatas aisladas en concreto reforzado conforme a diseño estructural aprobado.</t>
  </si>
  <si>
    <t>Suministro, formaleteado, fundición y curado de vigas de cimentación y vigas de amarre en concreto reforzado conforme a especificaciones estructurales del proyecto.</t>
  </si>
  <si>
    <t>Suministro e instalación de pernos de anclaje, platinas base y elementos metálicos embebidos para soporte de estructura metálica principal.</t>
  </si>
  <si>
    <t>Suministro, fabricación, transporte e instalación de columnas estructurales metálicas en perfiles certificados conforme a diseño estructural aprobado, incluyendo platinas, anclajes, soldaduras y anticorrosivo.</t>
  </si>
  <si>
    <t>Suministro, fabricación e instalación de vigas metálicas principales y secundarias para soporte de cubierta y elementos arquitectónicos del proyecto.</t>
  </si>
  <si>
    <t>Aplicación de pintura anticorrosiva y acabado protector sobre estructura metálica instalada, incluyendo limpieza mecánica previa y preparación de superficies.</t>
  </si>
  <si>
    <t>Suministro, instalación y vaciado de concreto para pedestales estructurales y elementos de confinamiento requeridos para soporte de estructura metálica.</t>
  </si>
  <si>
    <t>Suministro e instalación de elementos de rigidización estructural, diagonales, tensores y refuerzos metálicos conforme a requerimientos del diseño estructural.</t>
  </si>
  <si>
    <t>MAMPOSTERÍA, CERRAMIENTOS Y PAÑETES</t>
  </si>
  <si>
    <t>Suministro e instalación de mampostería en bloque de concreto estructural y/o divisor conforme a modulación arquitectónica del proyecto, incluyendo mortero de pega, plomos, niveles y alineación general.</t>
  </si>
  <si>
    <t>Suministro e instalación de refuerzos metálico y anclajes de amarre entre estructura metálica y mampostería conforme a requerimientos técnicos del proyecto.</t>
  </si>
  <si>
    <t>Mortero 1:3 sobre muros interiores y exteriores, incluyendo maestras, filos, dilataciones y acabado listo para estuco y pintura.</t>
  </si>
  <si>
    <t>INSTALACIONES HIDROSANITARIAS Y REDES TÉCNICAS</t>
  </si>
  <si>
    <t>Suministro e instalación de acometida hidráulica en tubería PVC presión o PPR conforme a requerimientos técnicos del proyecto, incluyendo accesorios, uniones, soportes y pruebas de funcionamiento.</t>
  </si>
  <si>
    <t>Suministro e instalación de punto hidráulico en tubería PVC presión de 3/4”, incluyendo accesorios, uniones, soportes, conexiones y pruebas de funcionamiento.</t>
  </si>
  <si>
    <t>Suministro e instalación de punto sanitario en tubería PVC sanitaria de 2”, incluyendo accesorios, conexiones, ventilación y pruebas de funcionamiento.</t>
  </si>
  <si>
    <t>Apertura, resane y adecuación de regatas para instalaciones hidrosanitarias embebidas en pisos y muros conforme a requerimientos técnicos del proyecto.</t>
  </si>
  <si>
    <t>INSTALACIONES ELÉCTRICAS, ILUMINACIÓN Y VOZ/DATOS</t>
  </si>
  <si>
    <t>Suministro e instalación de acometida eléctrica principal para alimentación general del proyecto a 2 fases, incluyendo tubería EMT de 1 1/2”, cableado eléctrico en cobre libre de halógenos para líneas de fase, neutro y tierra, protecciones, soportes, accesorios, conexiones y elementos requeridos conforme a diseño eléctrico aprobado.</t>
  </si>
  <si>
    <t>Suministro e instalación de tablero eléctrico general para distribución de 24 circuitos, incluyendo breakers, barrajes, protecciones, organización interna, marcación de circuitos, accesorios de fijación y pruebas de funcionamiento.</t>
  </si>
  <si>
    <t>Suministro e instalación de canalización eléctrica mediante tubería EMT de 3/4”, incluyendo accesorios, curvas, uniones, soportes, fijaciones y elementos requeridos para correcta instalación y funcionamiento del sistema eléctrico.</t>
  </si>
  <si>
    <t>Suministro e instalación de cableado eléctrico en cobre No. 12 AWG libre de halógenos para líneas de fase, neutro y tierra, incluyendo tendido, identificación, conexiones, terminales, accesorios y elementos requeridos para correcta operación de los circuitos eléctricos conforme a requerimientos técnicos del proyecto.</t>
  </si>
  <si>
    <t>Suministro e instalación de puntos eléctricos para iluminación, incluyendo caja octogonal tipo Radwell especial para tubería EMT con salidas de 3/4”, cableado eléctrico en cobre libre de halógenos, accesorios, soportes, fijaciones y elementos requeridos para correcta conexión y funcionamiento.</t>
  </si>
  <si>
    <t>Suministro e instalación de puntos eléctricos para toma doble, incluyendo caja tipo Radwell de 2x4” o 4x4” con salidas de 3/4” conforme a requerimiento técnico, ductería EMT, cableado eléctrico, accesorios, soportes, fijaciones y elementos requeridos para correcta conexión y funcionamiento.</t>
  </si>
  <si>
    <t>Suministro e instalación de puntos eléctricos para interruptor sencillo, incluyendo caja tipo Radwell de 2x4” o 4x4” con salidas de 3/4” conforme a requerimiento técnico, ductería EMT, cableado eléctrico, accesorios, soportes, fijaciones y elementos requeridos para correcta conexión y funcionamiento.</t>
  </si>
  <si>
    <t>Suministro e instalación de puntos eléctricos para interruptor doble, incluyendo caja tipo Radwell de 2x4” o 4x4” con salidas de 3/4” conforme a requerimiento técnico, ductería EMT, cableado eléctrico, accesorios, soportes, fijaciones y elementos requeridos para correcta conexión y funcionamiento.</t>
  </si>
  <si>
    <t>Suministro e instalación de puntos eléctricos para interruptor triple, incluyendo caja tipo Radwell de 2x4” o 4x4” con salidas de 3/4” conforme a requerimiento técnico, ductería EMT, cableado eléctrico, accesorios, soportes, fijaciones y elementos requeridos para correcta conexión y funcionamiento.</t>
  </si>
  <si>
    <t>Suministro e instalación de luminarias LED de sobreponer tipo Downlight o similar de 18W, incluyendo driver, accesorios de fijación, conexiones eléctricas y pruebas de funcionamiento.</t>
  </si>
  <si>
    <t>Suministro e instalación de luminarias LED de sobreponer tipo Downlight o similar de 24W, incluyendo driver, accesorios de fijación, conexiones eléctricas y pruebas de funcionamiento.</t>
  </si>
  <si>
    <t>Suministro e instalación de luminarias LED de incrustar tipo Downlight o similar de 18W, incluyendo driver, accesorios de fijación, conexiones eléctricas y pruebas de funcionamiento.</t>
  </si>
  <si>
    <t>Suministro e instalación de luminarias LED de incrustar tipo Downlight o similar de 24W, incluyendo driver, accesorios de fijación, conexiones eléctricas y pruebas de funcionamiento.</t>
  </si>
  <si>
    <t>Suministro e instalación de luminarias LED de incrustar o sobreponer de 9W luz cálida, incluyendo driver, accesorios de fijación, conexiones eléctricas y pruebas de funcionamiento.</t>
  </si>
  <si>
    <t>Suministro e instalación de sistema de iluminación mediante cinta LED a 110V de luz cálida para aplicaciones arquitectónicas y decorativas, incluyendo perfil difusor en aluminio de hasta 3 metros, difusor opalizado, fuente de alimentación, accesorios de fijación, conexiones eléctricas y pruebas de funcionamiento.</t>
  </si>
  <si>
    <t>Suministro e instalación de luminaria exterior tipo tortuga o similar para uso en exteriores, incluyendo accesorios de fijación, conexiones eléctricas, sellos de protección y pruebas de funcionamiento.</t>
  </si>
  <si>
    <t>Suministro e Instalación de Lampara de Emergencia tipo Mickey Mouse o Similar - Incluye accesorios de fijación, conexiones eléctricas, sellos de protección y pruebas de funcionamiento.</t>
  </si>
  <si>
    <t>Suministro e Instalación de Letrero de Iluminación retroluminado - Incluye accesorios de fijación, conexiones eléctricas, sellos de protección y pruebas de funcionamiento.</t>
  </si>
  <si>
    <t>Suministro e instalación de sistema de puesta a tierra para tablero eléctrico y circuitos derivados, incluyendo varilla copperweld, conductor de cobre desnudo, conectores, caja de inspección y pruebas de continuidad conforme a especificaciones técnicas.</t>
  </si>
  <si>
    <t>Suministro e instalación de puntos de voz y datos mediante cable UTP categoría 6, incluyendo ductería, cajas, faceplate, conectores, accesorios y pruebas de conectividad.</t>
  </si>
  <si>
    <t>Suministro e instalación de cableado estructurado categoría 6 para red de datos y comunicaciones internas del proyecto, incluyendo canalización, accesorios, organización y pruebas de funcionamiento.</t>
  </si>
  <si>
    <t>Suministro e instalación de sistema CCTV mediante cámaras de seguridad IP, incluyendo soportes, canalización, cableado, accesorios, configuración básica y pruebas de funcionamiento del sistema.</t>
  </si>
  <si>
    <t>Suministro e instalación de canalización para sistema CCTV mediante tuberia EMT de 1" - incluye cableado Cat 6 y accesorios</t>
  </si>
  <si>
    <t>Suministro e instalación de rack básico de comunicaciones y elementos complementarios para organización de red tecnológica del proyecto, incluyendo bandejas, organizadores, accesorios de fijación y adecuaciones necesarias para correcta operación del sistema.</t>
  </si>
  <si>
    <t>CUBIERTA, IMPERMEABILIZACIÓN Y MANEJO DE AGUAS LLUVIAS</t>
  </si>
  <si>
    <t>Suministro e instalación de cubierta termoacústica tipo panel sándwich con acabado arquitectónico superior, incluyendo fijaciones, traslapos, sellos y accesorios de instalación conforme a diseño del proyecto.</t>
  </si>
  <si>
    <t>Suministro e instalación de remates metálicos, caballetes, tapajuntas y perfiles de terminación para cubierta arquitectónica.</t>
  </si>
  <si>
    <t>Suministro e instalación de Canal Galvanizada Cal 22. para recolección de aguas lluvias en cubierta a una agua, incluyendo soportes, uniones y accesorios requeridos para correcto funcionamiento hidráulico.</t>
  </si>
  <si>
    <t>Suministro e instalación de bajantes para aguas lluvias en tubería PVC de 3"</t>
  </si>
  <si>
    <t>Camara tipo domo antivandalico 4mpx + WiseStream,suministro, transporte, fijación, conexionado, direccionamiento e integración de cámaras de seguridad en formato domo fijo para interiores o exteriores, diseñadas para resistir entornos exigentes y mitigar el riesgo de sabotaje. Las características técnicas mínimas obligatorias son:
Resolución y Calidad de Imagen: Sensor CMOS de escaneo progresivo que garantice una resolución mínima de 4 Megapíxeles (2560 x 1440). Debe contar con Rango Dinámico Amplio (WDR) real de mínimo 120dB para el manejo de contraluces y contrastes severos en accesos, pasillos o áreas vidriadas.
Optimización de Ancho de Banda (WiseStream): Incorporación nativa de la tecnología de compresión inteligente WiseStream (en combinación con los códecs H.265 y H.264). El sistema debe ser capaz de controlar dinámicamente la codificación, reduciendo el consumo de ancho de banda y optimizando el almacenamiento en el servidor/NVR hasta en un 75% en escenas estáticas, sin degradar la calidad de las zonas con movimiento. Grado de Protección y Seguridad (Antivandálico): Carcasa de alta resistencia con certificación IK10 contra impactos mecánicos externos (vandalismo) y domo de policarbonato transparente protegido contra rayaduras. Adicionalmente, debe contar con índice de protección IP66 / IP67 para garantizar su total hermeticidad contra polvo, lluvia e intemperie en montajes exteriores (aleros, fachadas o cielorrasos expuestos). Visión Nocturna y Óptica: Iluminación infrarroja (IR) inteligente integrada con un alcance mínimo de 20 a 30 metros, con ajuste automático de intensidad para evitar la sobreexposición de rostros u objetos cercanos. Lente fijo (entre 2.8 mm y 4.0 mm) o varifocal motorizado según la necesidad específica de cobertura del espacio. Alimentación y Conectividad: Soporte de alimentación estándar PoE (Power over Ethernet - 802.3af) a través del mismo cable de datos, eliminando la necesidad de fuentes de energía locales.</t>
  </si>
  <si>
    <t>Licencia para camara adicional en servidor de grabacion wave pro 04, agregacion de camara a servidor de grabacion,suministro de la clave de activación digital (Key License), la configuración y el emparejamiento de ocho (8) canales de video adicionales en el servidor de grabación existente. Las licencias deben cumplir con las siguientes directrices de la plataforma profesional:
Capacidad: Habilitación nativa para la grabación y gestión simultánea de hasta ocho (8) flujos (streams) de cámaras IP en resolución variable (soporta cámaras de 4MPx con analíticas de IA y compresión WiseStream). Vigencia y Soporte: Licencia de carácter vitalicio (Lifetime). No debe requerir pagos por anualidades, renovaciones, ni cobros obligatorios por contratos de mantenimiento o soporte de software.
Actualizaciones: Debe incluir el derecho a actualizaciones de software de por vida (Life-time Software Upgrades) a versiones mayores y menores del VMS sin costo adicional.
Arquitectura Operativa: Compatibilidad total con la tecnología de escalado adaptativo de WAVE (Adaptive Scaling), optimización de visualización en flujos altos/bajos y soporte para conmutación por error (Failover automático entre servidores del sistema sin necesidad de licencias adicionales).
2. Ejecución y Método de Instalación El contratista coordinará con la interventoría o el administrador del sistema la carga remota o local del código de activación en la consola de administración del servidor (Ctrl+Alt+A / Pestaña Licenses). Se incluye el alta de las 8 cámaras adicionales en la base de datos, el aprovisionamiento de almacenamiento correspondiente en los discos duros del servidor y la validación de la grabación continua o por eventos.</t>
  </si>
  <si>
    <t>SISTEMA LIVIANO</t>
  </si>
  <si>
    <t>Suministro e instalación de cartera arquitectónica en panel yeso a dos caras de 5 a 60 cm por cara conforme a diseño, incluyendo estructura metálica galvanizada, perfiles, tornillería, tratamiento de juntas, dilataciones y acabado listo para pintura.</t>
  </si>
  <si>
    <t>Suministro e instalación de dintel y/o cartera arquitectónica en panel yeso a tres caras de 5 a 60 cm por cara conforme a diseño, incluyendo estructura metálica galvanizada, perfiles, tornillería, tratamiento de juntas, dilataciones y acabado listo para pintura.</t>
  </si>
  <si>
    <t>Suministro e instalación de cielo falso en panel yeso sobre estructura metálica galvanizada, incluyendo perfilería, cuelgues, dilataciones, tratamiento de juntas, pases técnicos y acabado final.</t>
  </si>
  <si>
    <t>Suministro e instalación de dilataciones en "Z" para diltación entre Sistema Liviano y Estructra metalica o Mamposteria, acorde con necesidad</t>
  </si>
  <si>
    <t>PISOS, ENCHAPES Y ACABADOS ARQUITECTÓNICOS</t>
  </si>
  <si>
    <t>Suministro y vaciado de placa de contrapiso en concreto afinado para áreas interiores del proyecto, incluyendo nivelación, dilataciones y acabado base para instalación de piso final.</t>
  </si>
  <si>
    <t>R Piso Vinílico Homogéneo en Rollo (2mm / Tráfico 34-43) COMERCIAL- Suministro e Instalación.piso  vinílico en rollo de estructura homogénea (monocapa de PVC, cargas minerales y pigmentos con diseño integrado en todo su espesor). El material debe ser calandrado y prensado, garantizando una superficie compacta y no porosa.Espesor: 2 mm.Ancho de Rollo: 1.83 m (largos hasta 25 m).Clasificación de Uso: Tráfico comercial muy intenso / industrial moderado (Clase 34/43).2. REQUISITOS DEL PEGANTE,Aplicación con adhesivo acrílico de base acuosa de alto agarre inicial (High Tack) y fuerte resistencia al cizallamiento.Contenido de sólidos: Mínimo 65% - 70%.Emisiones: Muy baja emisión con Certificación EC1 Plus o equivalente (libre de solventes y sustancias tóxicas).Rendimiento: 250 a 350 gr/m², aplicado con llana dentada fina (tipo A1 o A2 según norma TKB) para asegurar transferencia del 100%.Resistencia: Apto para incidencia de luz solar directa y compatible con suelo radiante (hasta 29°C)Preparación de Superficie: El soporte o contrapiso debe estar completamente firme, nivelado, libre de polvo, grasas o aceites, y con niveles de humedad verificados por debajo del 2.5% CM o &lt; 75% HR.Colocación y Asentamiento: Se debe respetar el tiempo de aireación (tiempo abierto) del pegante para evitar burbujas. Una vez extendido el rollo, se pasará obligatoriamente un rodillo metálico articulado de 45-50 kg en ambas direcciones para eliminar aire atrapado y garantizar el contacto total.Uniones (Juntas): Todas las juntas sin excepción deberán ser selladas mediante soldadura térmica con cordón de PVC del mismo color del piso, garantizando un acabado continuo, aséptico e impermeable.Tiempos de Curado: No se permitirá el tráfico pesado ni la ejecución de las soldaduras térmicas hasta transcurridas 24 a 48 horas desde la fija</t>
  </si>
  <si>
    <t>Suministro e instalación de  Perfil Mediacaña Cove Former (3,5 cm de radio ) (4 Rll de 25ml)</t>
  </si>
  <si>
    <t>Suministro e instalación de piso Tipo SPC de alto tráfico 5mm o superior formato arquitectónico para áreas interiores</t>
  </si>
  <si>
    <t>Suministro e instalación de guardaescobas en PVC</t>
  </si>
  <si>
    <t>LUCIMIENTO</t>
  </si>
  <si>
    <t>Suministro y aplicación de estuco plástico listo sobre superficies interiores previamente repelladas o pañetadas, incluyendo resanes, afinado, tratamiento de filos, lijado y preparación de superficie para acabado final en pintura.</t>
  </si>
  <si>
    <t>Suministro y aplicación de pintura tipo vinilo Tipo 1 color blanco a tres (3) manos sobre superficies interiores, incluyendo resanes menores, preparación de superficie, lijado, sellado y acabado uniforme final.</t>
  </si>
  <si>
    <t>Suministro y aplicación de pintura vinilo base acrílica color a elección a tres (3) manos sobre superficies interiores, incluyendo resanes menores, preparación de superficie, lijado, sellado y acabado uniforme final.</t>
  </si>
  <si>
    <t>Suministro y aplicación de acabado texturizado tipo esgrafiado Granotex o similar sobre fachadas exteriores, incluyendo aplicación de base, preparación de superficie, resanes, sellado y acabado final conforme a diseño arquitectónico.</t>
  </si>
  <si>
    <t>Suministro y aplicación de pintura para exteriores tipo Koraza o similar a dos (2) manos, incluyendo preparación de superficie y resanes menores</t>
  </si>
  <si>
    <t>CARPINTERÍA ARQUITECTÓNICA, VIDRIOS Y ELEMENTOS METÁLICOS</t>
  </si>
  <si>
    <t>CARPINTERÍA DE MADERA Y MELAMINA</t>
  </si>
  <si>
    <t>Suministro e instalación de metalica  especificado, incluyendo marco, hoja, cerradura, bisagras y accesorios completos.</t>
  </si>
  <si>
    <t>Suministro e instalación de mobiliario fijo arquitectónico para zona de caja, atención y almacenamiento, incluyendo estructura, superficies laminadas, herrajes y acabados finales.</t>
  </si>
  <si>
    <t>OBRAS EXTERIORES, FACHADA Y URBANISMO</t>
  </si>
  <si>
    <t>Adecuación y nivelación de áreas exteriores intervenidas, incluyendo conformación de superficies y preparación para acabados arquitectónicos.</t>
  </si>
  <si>
    <t>Siministro e Instalación de Bordillo en concreto prefrabricado para delimitación de andenes</t>
  </si>
  <si>
    <t>Suministro e instalación de adoquín en concreto colores variados</t>
  </si>
  <si>
    <t>Suministro e instalación de jardinería básica y paisajismo ligero para integración arquitectónica exterior del proyecto.</t>
  </si>
  <si>
    <t>Suministro e instalación de señalización arquitectónica y elementos gráficos institucionales conforme a diseño corporativo aprobado.</t>
  </si>
  <si>
    <t>ASEO FINAL, ENTREGA Y ACTIVIDADES COMPLEMENTARIAS</t>
  </si>
  <si>
    <t>Aseo fino general de obra en áreas interiores y exteriores, incluyendo limpieza de pisos, muros, vidrios, carpinterías y mobiliario instalado.</t>
  </si>
  <si>
    <t>Acarreo final de escombros, sobrantes de construcción, residuos y elementos temporales utilizados durante ejecución del proyecto.</t>
  </si>
  <si>
    <t>Traslado de Escombros a sitio certicado - Volqueta de 5m3</t>
  </si>
  <si>
    <t>VJE</t>
  </si>
  <si>
    <t xml:space="preserve">TOTAL COSTO DIRECTO </t>
  </si>
  <si>
    <t>4 19.209.246</t>
  </si>
  <si>
    <t xml:space="preserve">   INSTITUCION UNIVERSITARIA                                                                                           ANTONIO JOSE CAMACHO   (UNIAJC)</t>
  </si>
  <si>
    <t>Obra</t>
  </si>
  <si>
    <t>ZONA EXTERIOR OBRAS COMPLEMENTARIAS CADI SEDE SUR</t>
  </si>
  <si>
    <t>ÍTEM</t>
  </si>
  <si>
    <t>DESCRIPCIÓN DE LA ACTIVIDAD</t>
  </si>
  <si>
    <t>CANT</t>
  </si>
  <si>
    <t>VR. TOTAL</t>
  </si>
  <si>
    <t>Revisión, ajuste y validación de diseños eléctricos (potencia y SPT), iluminación RETILAP, canalizaciones de conectividad y sistema de CCTV para Zonas Exteriores de Juegos e Interacción. Incluye memorias de cálculo, planos constructivos, simulación Dialux, especificaciones de equipos y presupuesto detallado.</t>
  </si>
  <si>
    <t>Diseño, suministro e instalación de zonas verdes en áreas exteriores e interiores. Incluye preparación del terreno, suministro de sustrato, especies vegetales, siembra, conformación de áreas verdes, riego inicial y limpieza.</t>
  </si>
  <si>
    <t>URBANISMO, CONTRAPISOS Y SUPERFICIES</t>
  </si>
  <si>
    <t>Limpieza, Descapote y Control FitosanitarioRetiro de elementos: Se extraerá manualmente todo elemento cortante o contundente como piedras con diámetro mayor a 1/2", raíces gruesas, restos de hormigón y escombros.Control biológico: Se aplicará un herbicida selectivo de contacto y baja toxicidad 8 días antes del descapote para eliminar malezas de raíz invasiva (Cyperus rotundus o similar).Nivelación mecánica: Se rebajarán los montículos y se rellenarán las depresiones con motocultor o azadón para eliminar pendientes abruptas e irregularidades</t>
  </si>
  <si>
    <t>Excavación y Preparación de la Caja de Cimentación Profundidad de corte: Se realizará una excavación de cajón con una profundidad uniforme de 15 a 20 cm respecto al nivel cero final del proyecto.Pendiente base: El fondo de la excavación (suelo natural) se conformará con una pendiente del 1.5% hacia las líneas de drenaje programadas.Compactación mecánica: El suelo descubierto se compactará con un vibrocompactador de placa (rana) hasta alcanzar el 90% del Ensayo Proctor Modificado, garantizando una base firme que no ceda en el futuro.INCLUYE RETIRO EN VOLQUETA A ESCOMBRERA CERTIFICADA</t>
  </si>
  <si>
    <t>Sistema multicapa de filtración y drenaje (Geotextil + Grava 3/4")    Espesor de diseño: 10 cm                                             Sistema de Drenaje superficial,Suministro e Instalación de Membrana de geotextil no tejido de polipropileno con un gramaje mínimo de 120 g/m² (tipo Pavco 1600 o equivalente técnico).Colocación: Se extenderá sobre el fondo de la excavación y las paredes laterales del cajón.Traslapes: Los extremos del geotextil se traslaparán un mínimo de 30 cm entre mantas para evitar la migración de finos del suelo hacia la capa de grava.Capa Drenante de Grava Material técnico: Grava de cantera triturada, lavada, de granulometría limpia y homogénea entre 10 mm y 20 mm (3/4" libre de arena o lodo).Espesor mínimo: Se extenderá una capa uniforme de 10 cm de espesor sobre el geotextil.Nivelación: Se verificará con nivel óptico o manguera que la capa de grava conserve la pendiente del 1.5% hacia las tuberías colectoras.</t>
  </si>
  <si>
    <t>Tubería de Evacuación PerforadaMaterial técnico: Tubo de PVC de alta densidad corrugado y ranurado con un diámetro de 4 pulgadas.Instalación: Se colocará en zanjas longitudinales en los puntos más bajos del terreno, envuelto en un filtro de geotextil propio (camisa) para bloquear la entrada de sedimentos.Descarga: El colector se conectará a la red de aguas lluvias general o a un pozo de absorción diseñado a una distancia mínima de 3 metros del área infantil.</t>
  </si>
  <si>
    <t>Nivelación y conformación manual de terreno en zonas exteriores de intervención.Comprende las actividades manuales necesarias para adecuar el terreno natural o previamente intervenido, eliminando irregularidades, depresiones o elevaciones, con el fin de obtener las pendientes y niveles requeridos por los diseños arquitectónicos o paisajísticos para zonas exteriores.Alcance de los Trabajos El trabajo incluye, pero no se limita a:
Limpieza y descapote manual: Retiro de elementos extraños, escombros, basuras, maleza, raíces y capa vegetal orgánica (según lo definido en el alcance específico de la obra).
Movimiento de tierras: Excavación o relleno en pequeñas cantidades (hasta 20 cm de espesor promedio) para alcanzar la cota de nivelación deseada.
Conformación: Perfilado, nivelación y extendido de materiales para lograr las pendientes de evacuación de aguas lluvias (se recomienda un mínimo de 1.5% a 2% según el tipo de acabado).
Compactación manual: Ejecución de compactación mediante pisón manual o herramientas menores para garantizar la estabilidad del terreno antes de la instalación de acabados.
3. Procedimiento Constructivo
Replanteo: Verificación de niveles y pendientes mediante herramientas topográficas (nivel de manguera, nivel óptico o láser) de acuerdo con los planos de diseño.
Extendido: Distribución uniforme del material (suelo seleccionado o zahorra) asegurando que no queden segregaciones.
Humedecimiento: En caso de ser necesario, se aplicará agua para facilitar la compactación, evitando el exceso de humedad.
Compactación: Se realizará por capas no mayores a 10 cm, compactando manualmente hasta obtener una superficie firme, sin huecos ni zonas inestables.
Acabado: La superficie final debe quedar uniforme, libre de protuberancias y cumpliendo estrictamente con las cotas y pendientes indicadas en los planos</t>
  </si>
  <si>
    <t>Compactación mecánica AL 98% liviana y conformación de subrasante en áreas destinadas a pisos, jardinería, huertas y circulación exterior.</t>
  </si>
  <si>
    <t>Excavación manual de zanjas y vigas corridas destinadas a bordillos, cerramientos y elementos exteriores de confinamiento.</t>
  </si>
  <si>
    <t>Retiro y disposición final de material sobrante producto de excavaciones, descapote y adecuaciones generales de obra.</t>
  </si>
  <si>
    <t>Trasiego y movilización interna de materiales, herramientas y elementos constructivos dentro del área del proyecto.</t>
  </si>
  <si>
    <t>Solado de limpieza en concreto para preparación de superficies exteriores</t>
  </si>
  <si>
    <t>Armado y fundición de contrapiso exterior en concreto 10 a 15 cm espesor reforzado con malla electrosoldada incluye formaleta, vaciado, nivelación, acabado y juntas de dilatación.</t>
  </si>
  <si>
    <t>Armado y fundición de bordillo perimetral en concreto para confinamiento de zonas verdes, circulaciones y cerramientos exteriores incluyendo excavación, formaleta y fundición.</t>
  </si>
  <si>
    <t>Suministro e instalación de muro estructural autoportante en mampostería estructural de concreto incluyendo bloques estructurales, mortero de pega, dovelas de confinamiento, celdas reforzadas, refuerzo vertical y horizontal, ratoneras, vaciado de concreto de relleno.</t>
  </si>
  <si>
    <t xml:space="preserve">Suministro e instalación de Grama Sintética de Alta Densidad para Tráfico Infantil Activo GRAMA 25MM (césped artificial) de alta gama, diseñado especialmente para áreas de juego, zonas comunes institucionales, terrazas, jardines y urbanismo exterior. El sistema debe garantizar una apariencia natural, alta resistencia al tráfico peatonal intensivo, excelente capacidad de drenaje y estabilidad frente a la radiación solar y cambios climáticos.Componentes y Especificaciones del Material2.1. Fibra / Hilado (Pelo)Composición: Mezcla de Polietileno (PE) en los filamentos rectos para brindar suavidad al tacto, y Polipropileno (PP) en los filamentos rizados de soporte base (efecto thatch o raíz) para dar soporte estructural y memoria elástica a la fibra.Altura del Pelo: Regulable según el diseño del proyecto, típicamente entre 30mm y 40mmpara zonas infantiles y paisajismo institucional, garantizando un confort óptimo al caminar.Calibre / Dtex: Mínimo de 8.500 Dtex(medida de densidad del hilo), asegurando filamentos robustos que no se deshilachan ni se quiebran con el uso continuo.Protección UV: Fibra tratada con aditivos estabilizadores contra la radiación ultravioleta de última generación, certificando que el material mantenga su color, flexibilidad y forma sin cristalizarse ante la exposición directa al sol.Base de Soporte (Backing)Estructura: Doble soporte compuesto por una capa de tela de polipropileno reforzada con una malla de fibra de vidrio, sellada con una capa de látex o poliuretano de alta resistencia.Sistema de Drenaje: Perforaciones dispuestas geométricamente en la base que permiten una capacidad de evacuación de agua superior a 60 litros/minuto por m²}, evitando encharcamientos o acumulación de humedad bajo el tapete.Adhesivos y Elementos de Fijación
Cinta de Unión (Seaming Tape): Banda de geotextil de alta resistencia mecánica utilizada para la unión invisible de los rollos de grama.
Pegante: Adhesivo bicapa de poliuretano de alta cohesión, especial para exteriores y resistente a la humedad constante.Se instalara segun diseños </t>
  </si>
  <si>
    <t>Suministro e instalación de pisos de caucho EPDM  continuo elástico y amortiguante para exteriores o interiores, vaciado in situ, con un espesor total regulable de 3cm según los requerimientos de diseño del proyecto. El sistema está constituido por una estructura bicapa aglomerada con resinas de poliuretano de alta flexibilidad, diseñada para resistir el alto tráfico peatonal, la radiación solar y proveer una superficie de alta seguridad.Componentes del Material 2.1. Capa Inferior de Amortiguación (Base)
Material: Gránulos de caucho SBR (Styrene Butadiene Rubber) reciclado, seleccionados y libres de contaminantes metálicos o textiles.Función: Actuar como capa elástica y amortiguadora, disipando la energía de los impactos y previniendo raspaduras o lesiones graves en áreas infantiles.
2.2. Capa Superior de Rodadura (Cubierta) Material: Mezcla compuesta por gránulos de caucho virgen EPDM (Ethylene Propylene Diene Monomer) y SBR de alta calidad. Propiedades: Pigmentación homogénea de alta pureza y formulación con aditivos resistentes a los rayos UV para evitar la decoloración, rigidización o pérdida de forma con el paso del tiempo. 2.3. Agente Aglutinante (Ligante)
Material: Resina monocomponente de poliuretano de curado por humedad ambiental, de alta viscosidad y flexibilidad permanente, libre de solventes volátiles.</t>
  </si>
  <si>
    <t>Suministro e instalación de huellas de diferentes dimensiones  prefabricadas o fundidas en concreto H:8 a 10 cm CM promedio  para circulación exterior incluyendo excavación, nivelación y acabado final.</t>
  </si>
  <si>
    <t>suministro de materiales, herramientas, equipos y mano de obra calificada para la correcta construcción, impermeabilización y acabado final de jardineras exteriores de concreto estructural. Las dimensiones exteriores finales del elemento serán de 40 cm de ancho, 40 cm de alto y 1.20 m de longitud, con un espesor de pared y base uniforme de 10 cm. Su diseño garantiza un control absoluto de filtraciones, estabilidad estructural ante el empuje de la tierra y un sistema de evacuación de aguas lluvias integrado.Acabado Exterior: Base de masilla o estuco cementicio especial para exteriores de alta adherencia. Imprimante o sellador acrílico antialcalino de base acuosa. Dos capas de pintura acrílica Tipo 1 para exteriores, con alta resistencia a los rayos UV, de propiedades impermeables y antihongos.</t>
  </si>
  <si>
    <t>Suministro, fabricación e instalación de estructura perimetral en madera inmunizada para uso exterior destinada a conformación de huertas pedagógicas y areneros infantiles, incluyendo corte, ensamble, anclajes, nivelación, adecuación de terreno, conformación interior, suministro de sustrato o material granular y acabado final listo para funcionamiento.</t>
  </si>
  <si>
    <t>"Suministro e Instalación de Grama Natural de Alto Tráfico:" Este ítem comprende las actividades de preparación del terreno, suministro e instalación de grama natural tipo Trenza (Paspalum notatum) o Bermudas, cultivada técnicamente y libre de malezas. El contratista realizará una excavación previa de 15cm, nivelará el terreno garantizando las pendientes de desagüe arquitectónicas, e incorporará una capa de suelo mejorado constituido por 70% tierra negra tamizada y 30% arena de río lavada, incorporando abono orgánico. La grama se suministrará en tapetes homogéneos, compactos y con raíces sanas, colocados a junta trabada. El precio incluirá la preparación del soporte, el suministro de la grama y la tierra, la mano de obra de colocación, las herramientas menores, y el riego diario obligatorio durante los primeros treinta (30) días calendario posteriores a la instalación o hasta la entrega a satisfacción de la interventoría.</t>
  </si>
  <si>
    <t xml:space="preserve">CERRAMIENTOS </t>
  </si>
  <si>
    <t>suministro de materiales, transporte, fabricación en taller, transporte a obra, armado, elevacion, alineamiento, plomeo, fijación de anclajes, aplicación de base anticorrosiva y pintura de acabado final de un cerramiento tubular metálico exterior.Especificación de MaterialesEstructura Vertical (Postes/Parales): Tubo de acero al carbono redondo o cuadrado, según diseño arquitectónico (típicamente de diámetro  2"o 3", espesor mínimo de 2.0mm o tipo Cold Rolled / Hot Rolled estructural).Elementos Horizontales y Bastidores (Marcos/Amarras): Tubos de acero al carbono de menor sección (típicamente de 1" o 1/2", espesor mínimo de 1.5mm o 2 mm que conforman el soporte del diseño interior del módulo.Elementos de Llenado / Barrotes: Tubos redondos, cuadrados o varillas macizas de acero dispuestos vertical u horizontalmente con una separación libre máxima de 10cm (criterio de seguridad infantil para evitar el atrapamiento de extremidades o cabeza).Sistemas de Anclaje: Platinas de acero estructural (espesor mínimo de 1/4" soldadas a la base de los postes, combinadas con pernos de expansión mecánica (tipo Chazo de alta resistencia) o varillas de anclaje corrugadas para empotramiento directo en dados de concreto.Soldadura: Electrodos revestidos tipo AWS E6013 o E7018 (o proceso MIG/MAG) que aseguren una penetración completa y cordones homogéneos.Sistema de Pintura (Protección Industrial Exterior):Limpieza: Desengrasante químico y preparación mecánica con lija o grata (Norma SSPC-SP2 / SP3).Base: Dos (2) manos de pintura anticorrosiva de tipo epóxico o cromato de zinc de alta adherencia.Acabado Final: Dos (2) manos de esmalte de poliuretano o pintura tipo uretano, altamente resistente a los rayos UV, al cambio climático y con retención de brillo y color en exteriores.Segun diseño preiliminar</t>
  </si>
  <si>
    <t>Suministro e instalación de portón metálico de acceso incluyendo estructura tubular, bisagras, cerradura, anclajes y acabado final en pintura.</t>
  </si>
  <si>
    <t>Suministro e instalación de elementos de rigidización estructural, diagonales, tensores y refuerzos metálicos conforme a requerimientos del diseño estructural,tipo pergola</t>
  </si>
  <si>
    <t>Suministro e instalación de película de alta seguridad transparente para vidrios de ventanas y fachadas, con un espesor nominal de 8 milésimas de pulgada (8 mils / 200 micras). Fabricada en poliéster multicapa con adhesivo acrílico de alta adherencia y filtro de protección UV del 99%. Debe cumplir con certificaciones ANSI Z97.1 o equivalente para resistencia a impactos. Incluye: diagnóstico inicial de la ventanería, limpieza y desengrase profundo de los cristales, desmontaje y montaje de junquillos/pisavidrios perimetrales (para garantizar que la película quede atrapada por el marco), eliminación absoluta de burbujas de aire o agua, andamios, desperdicios, mano de obra calificada y aseo final del área.</t>
  </si>
  <si>
    <t>Suministro e instalación de protector de borde autoadhesivo de goma flexible borde sobre espejos, color negro, para protección perimetral de espejos (espesor 4-6 mm)flexible de 1/8". Perfil en "U" fabricado en caucho EPDM o silicona de alta densidad resistente a la humedad. Incluye limpieza previa de los cantos del vidrio con alcohol isopropílico, cortes a inglete (45°) en las esquinas del espejo para remate estético continuo, adhesivo estructural incorporado, desperdicios, mano de obra calificada y herramienta menor.</t>
  </si>
  <si>
    <t>SUMINISTRO, FABRICACIÓN E INSTALACIÓN DE PASAMANOS EN ACERO INOXIDABLE DE TRES (3) LÍNEAS HORIZONTALES PARA RAMPAS.Descripción: Suministro, transporte, modulación, fabricación e instalación de pasamanos y baranda de seguridad para rampas exteriores, estructurado completamente en tubería de acero inoxidable satinado tipo AISI 304, resistente a la corrosión ambiental y de alta durabilidad.El elemento incluye:Pasamanos superior: Tubo redondo de acero inoxidable de  2" o 1 1/2" con espesor de pared de 1.5mm (Calibre 16), continuo, instalado a una altura final entre 90 cm y 95cm con extensiones horizontales reglamentarias de 30 cm en los extremos.Postes verticales: Tubo redondo de acero inoxidable de 1 1/2" con espesor de pared de 1.9mm  (Calibre 14), espaciados modularmente entre 1,2 my 1.50 m entre ejes.Cerramiento intermedio (Sin Vidrio): Tres (3) líneas horizontales continuas en tubo redondo de acero inoxidable de 3/4" o 1"con espesor de pared de 1.5mm (Calibre 16), con separaciones libres inferiores a 25 cm entre tubos.Fijación y Acabado: Anclaje estructural a base de concreto mediante platinas de acero inoxidable de 1/4", pernos de expansión mecánica (chazos metálicos) de3/8", 3", y escandallos (tapa-pernos) embellecedores cilíndricos en acero inoxidable para ocultar las fijaciones. Uniones soldadas mediante proceso TIG continuo con aporte de material inoxidable, completamente esmeriladas, pulidas y niveladas a ras para garantizar juntas monolíticas y continuas, con acabado final satinado uniforme y libre de manchas térmicas de soldadura.</t>
  </si>
  <si>
    <t>Suministro e Instalación de Teja Lamina Alveolar 6 mm 5.90x2.10 m Opa,Traslúcida con Protección UV,suministro de materiales, transporte, almacenamiento, manipulación, cortes, fijación y sellado de tejas traslúcidas con protección contra la radiación ultravioleta (UV). Estas tejas están diseñadas para integrarse a sistemas de cubierta (como pérgolas, bodegas o pasillos institucionales), permitiendo el paso controlado de la luz natural, optimizando el confort térmico y garantizando una alta resistencia al impacto y al envejecimiento prematuro por exposición solar.</t>
  </si>
  <si>
    <t>m2</t>
  </si>
  <si>
    <t>SUMINISTRO, TRANSPORTE E INSTALACIÓN DE CERRAMIENTO PERIMETRAL EN MALLA ESLABONADA GALVANIZADA (H = 2.00 M) Incluye suministro de materiales, herramientas, equipos, mano de obra, transportes horizontales y verticales necesarios para la correcta ejecución, localización, cimentación, armado, tensionado y entrega a satisfacción del cerramiento perimetral en malla eslabonada de dos (2.00) metros de altura libre.Los materiales suministrados por el Contratista deberán cumplir estrictamente con las siguientes normas técnicas Colombianas (NTC) o sus equivalentes internacionales:Malla Eslabonada: Fabricada en alambre de acero con recubrimiento galvanizado por inmersión en caliente (Cumplimiento de NTC 330 y NTC 414), Calibre 10 (diámetro de alambre de 3.40 mm +/- 0.10 mm con abertura de tejida cuadrangular de 2" x 2" 50x50mm Los extremos superior e inferior de la malla deberán ser entorchados y doblados para evitar deshilachados.Postes de Línea y Arranque: Tubería de acero al carbono galvanizada en caliente, de sección circular Nominal 2" (Diámetro exterior 60.3 mm) y espesor mínimo de pared de 2.0 mm (Tubo agua negro galvanizado tipo liviano o superior).Postes de Esquina, Terminales y Contravientos: Tubería de acero galvanizada de 1 1/2" (Diámetro exterior 48.2 mm) y espesor mínimo de 2.0 mm, utilizados como diagonales de refuerzo (vientos) en esquinas, arranques y cada 30 metros de tramo recto.Alambre Tensor: Alambre liso galvanizado de alta resistencia Calibre 10, dispuesto en tres (3) líneas horizontales (superior, media e inferior) para soporte mecánico de la malla.Accesorios de Fijación: Abrazaderas de tensión, platinas de platina galvanizada, tensores de ojo/gancho de 3/8", tornillería galvanizada pesada y caperuzas de aluminio o hierro galvanizado tipo hongo para sellar el extremo superior de los postes. No se admitirán elementos corroídos ni con defectos de galvanizado.Concreto de Cimentación: Concreto simple con una resistencia a la compresión de 3000 PSI (21 MPa) a los 28 días. Los agregados y el cemento deberán cumplir con las normas NTC 174 y NTC 121 respectivamente.</t>
  </si>
  <si>
    <t>INSTALACIONES ELÉCTRICAS,CONTROL DE ACCESO +CCTV</t>
  </si>
  <si>
    <t>Suministro e instalación de acometida eléctrica mediante tubería EMT de 1 1/2”, incluyendo cableado eléctrico en cobre No. 12 AWG libre de halógenos para línea fase, neutro y tierra, accesorios, cajas, soportes, fijaciones, conexiones y pruebas de funcionamiento conforme a requerimientos eléctricos del proyecto.</t>
  </si>
  <si>
    <t>Suministro e instalación de acometida eléctrica mediante tubería EMT de 3/4”, incluyendo cableado eléctrico en cobre No. 12 AWG libre de halógenos para línea fase, neutro y tierra, accesorios, cajas, soportes, fijaciones, conexiones y pruebas de funcionamiento conforme a requerimientos eléctricos del proyecto.</t>
  </si>
  <si>
    <t>Suministro e instalación de puntos eléctricos en tuberia EMT de 3/4" para iluminación interior o exterior incluyendo cableado, cajas, tubería y accesorios de conexión.</t>
  </si>
  <si>
    <t>Suministro e instalación de puntos eléctricos en tuberia EMT de 3/4" para interruptor conmutable sencillo de iluminación incluyendo cableado, cajas y accesorios eléctricos.</t>
  </si>
  <si>
    <t>Suministro e instalación de puntos eléctricos en tuberia EMT de 3/4" para interruptor conmutable doble de iluminación incluyendo cableado, cajas y accesorios eléctricos.</t>
  </si>
  <si>
    <t>Suministro e instalación de puntos eléctricos en tuberia EMT de 3/4" para interruptor conmutable triple de iluminación incluyendo cableado, cajas y accesorios eléctricos.</t>
  </si>
  <si>
    <t>Suministro e instalación de tomas eléctricas en tuberia EMT de 3/4" y de servicio general para zonas interiores incluyendo ductería, cableado y accesorios.</t>
  </si>
  <si>
    <t>Suministro e instalación de acometida eléctrica mediante tubería SCH40 de 3/4”, incluyendo cableado eléctrico en cobre No. 12 AWG libre de halógenos para línea fase, neutro y tierra, accesorios, cajas, soportes, fijaciones, conexiones y pruebas de funcionamiento conforme a requerimientos eléctricos del proyecto.</t>
  </si>
  <si>
    <t>Suministro e instalación de puntos eléctricos en tuberia SCH40 de 3/4" para iluminación interior o exterior incluyendo cableado, cajas, tubería y accesorios de conexión.</t>
  </si>
  <si>
    <t>Suministro e instalación de puntos eléctricos en tuberia SCH40 de 3/4" para interruptor conmutable sencillo de iluminación incluyendo cableado, cajas y accesorios eléctricos.</t>
  </si>
  <si>
    <t>Suministro e instalación de puntos eléctricos en tuberia SCH40 de 3/4" para interruptor conmutable doble de iluminación incluyendo cableado, cajas y accesorios eléctricos.</t>
  </si>
  <si>
    <t>Suministro e instalación de puntos eléctricos en tuberia SCH40 de 3/4" para interruptor conmutable triple de iluminación incluyendo cableado, cajas y accesorios eléctricos.</t>
  </si>
  <si>
    <t>Suministro e instalación de tomas eléctricas en tuberia SCH40 de 3/4" y de servicio general para zonas interiores incluyendo ductería, cableado y accesorios.</t>
  </si>
  <si>
    <t>Suministro e instalación de punto de iluminación en tuberia SCH40 de 3/4" incluyendo accesorios y pruebas de funcionamiento.</t>
  </si>
  <si>
    <t>Suministro e instalación de luminaria LED empotrable para piso exterior con temperatura de color cálida entre 2700K y 3000K y potencia entre 5W, apta para tránsito peatonal y uso exterior con protección IP65 o superior, incluyendo carcasa, driver, cableado, accesorios de fijación, conexiones y pruebas de funcionamiento.</t>
  </si>
  <si>
    <t>Suministro e instalación de sistema de iluminación lineal decorativa mediante guirnalda tipo festón LED de luz cálida entre 2700K y 3000K, incluyendo portalámparas, bombillas LED de bajo consumo de 4W, guaya de soporte, tensores, cableado, fijaciones, accesorios y pruebas de funcionamiento.</t>
  </si>
  <si>
    <t>Suministro e instalación de reflector LED exterior de alta potencia para iluminación arquitectónica y paisajística de árboles y zonas comunes, con temperatura de color cálida entre 3000K y 4000K y potencia de 100W, incluyendo soporte metálico, anclajes, cableado, protecciones y pruebas de funcionamiento.</t>
  </si>
  <si>
    <t>Suministro e instalación de luminaria exterior tipo tortuga LED para iluminación de circulación y fachadas, con temperatura de color cálida entre 2700K y 3000K y potencia entre 12W, incluyendo carcasa de protección para exterior, fijaciones, accesorios eléctricos, conexiones y pruebas de funcionamiento.</t>
  </si>
  <si>
    <t>Suministro e instalación de punto eléctrico exterior para iluminación arquitectónica y paisajística incluyendo acometida eléctrica, tubería conduit EMT o SCH40, cableado en cobre No. 12 AWG libre de halógenos para línea fase, neutro y tierra, cajas, accesorios, fijaciones y pruebas de funcionamiento.</t>
  </si>
  <si>
    <t>Suministro e instalación de tablero eléctrico de distribución para circuitos derivados de iluminación y tomacorrientes, incluyendo gabinete metálico, barrajes de neutro y tierra, organización interna, protecciones termo magnéticas, rotulación, conexionado y pruebas de funcionamiento conforme a requerimientos del proyecto.</t>
  </si>
  <si>
    <t>Suministro e instalación de breaker termo magnético monopolar de 20A para protección de circuitos de iluminación y tomacorrientes generales, incluyendo fijación, conexionado y pruebas de funcionamiento.</t>
  </si>
  <si>
    <t>Suministro e instalación de sistema de puesta a tierra para tablero y circuitos derivados incluyendo barraje, conductor de cobre, conexiones y continuidad eléctrica conforme a especificaciones técnicas del proyecto.</t>
  </si>
  <si>
    <t>Camara tipo domo antivandalico 4mpx + WiseStream,suministro, transporte, fijación, conexionado, direccionamiento e integración de cámaras de seguridad en formato domo fijo para interiores o exteriores, diseñadas para resistir entornos exigentes y mitigar el riesgo de sabotaje. Las características técnicas mínimas obligatorias son:
Resolución y Calidad de Imagen: Sensor CMOS de escaneo progresivo que garantice una resolución mínima de 4 Megapíxeles (2560 x 1440). Debe contar con Rango Dinámico Amplio (WDR) real de mínimo 120dB para el manejo de contraluces y contrastes severos en accesos, pasillos o áreas vidriadas.
Optimización de Ancho de Banda (WiseStream): Incorporación nativa de la tecnología de compresión inteligente WiseStream (en combinación con los códecs H.265 y H.264). El sistema debe ser capaz de controlar dinámicamente la codificación, reduciendo el consumo de ancho de banda y optimizando el almacenamiento en el servidor/NVR hasta en un 75% en escenas estáticas, sin degradar la calidad de las zonas con movimiento.
Grado de Protección y Seguridad (Antivandálico): Carcasa de alta resistencia con certificación IK10 contra impactos mecánicos externos (vandalismo) y domo de policarbonato transparente protegido contra rayaduras. Adicionalmente, debe contar con índice de protección IP66 / IP67 para garantizar su total hermeticidad contra polvo, lluvia e intemperie en montajes exteriores (aleros, fachadas o cielorrasos expuestos).
Visión Nocturna y Óptica: Iluminación infrarroja (IR) inteligente integrada con un alcance mínimo de 20 a 30 metros, con ajuste automático de intensidad para evitar la sobreexposición de rostros u objetos cercanos. Lente fijo (entre 2.8 mm y 4.0 mm) o varifocal motorizado según la necesidad específica de cobertura del espacio.
Alimentación y Conectividad: Soporte de alimentación estándar PoE (Power over Ethernet - 802.3af) a través del mismo cable de datos, eliminando la necesidad de fuentes de energía locales.</t>
  </si>
  <si>
    <t>Camara tipo bala 4mpx con IA + WiseStream ,suministro, transporte, fijación, conexionado, direccionamiento e integración de cámaras de seguridad con las siguientes características de grado profesional:
Resolución y Sensor: Mínimo 4 Megapíxeles (2560 x 1440) a alta tasa de cuadros por segundo.
Analíticas con IA integradas: Clasificación de objetos basada en aprendizaje profundo (Deep Learning) para distinguir de manera precisa entre personas, vehículos, rostros y matrículas. Debe incluir funciones de merodeo, cruce de línea virtual, detección de dirección e intrusión, reduciendo falsas alarmas provocadas por sombras, animales o vegetación.
Optimización de Ancho de Banda: Tecnología de compresión de video WiseStream (en combinación con H.265/H.264) para optimizar la eficiencia del ancho de banda y reducir el consumo de almacenamiento en el NVR/Servidor hasta en un 75% sin perder calidad en las zonas de interés.
Visión Nocturna y Óptica: Iluminación IR inteligente integrada con alcance mínimo de 30 a 40 metros. Lente varifocal motorizado o fijo según diseño (especificado en planos). Rango Dinámico Amplio (WDR) real de al menos 120dB para compensar contraluces severos.
Protección Ambiental: Carcasa con índice de protección mínimo IP66 / IP67 (resistente a la intemperie y polvo) e IK10 (resistencia a impactos/vandalismo), ideal para fachadas o perímetros expuestos.
Alimentación: Soporte nativo para alimentación a través de Ethernet (PoE - 802.3af), reduciendo la necesidad de fuentes de poder locales. Ejecución y Método de Instalación
Se instalará sobre bases estables, muros, columnas o postes según planos, utilizando cajas de paso herméticas (tipo Dexson o similar IP65) para proteger los conectores RJ45 y el patch cord de la humedad.
La fijación se hará con chazos y tornillos de acero inoxidable.
Se incluye el direccionamiento IP de acuerdo con el direccionamiento de la red del cliente, la configuración de las analíticas de IA requeridas en el software de gestión (VMS) y el enfoque/direccionamiento del lente.</t>
  </si>
  <si>
    <t>Licencia para camara adicional en servidor de grabacion wave pro 04, agregacion de camara a servidor de grabacion,suministro de la clave de activación digital (Key License), la configuración y el emparejamiento de ocho (8) canales de video adicionales en el servidor de grabación existente. Las licencias deben cumplir con las siguientes directrices de la plataforma profesional:
Capacidad: Habilitación nativa para la grabación y gestión simultánea de hasta ocho (8) flujos (streams) de cámaras IP en resolución variable (soporta cámaras de 4MPx con analíticas de IA y compresión WiseStream).
Vigencia y Soporte: Licencia de carácter vitalicio (Lifetime). No debe requerir pagos por anualidades, renovaciones, ni cobros obligatorios por contratos de mantenimiento o soporte de software.
Actualizaciones: Debe incluir el derecho a actualizaciones de software de por vida (Life-time Software Upgrades) a versiones mayores y menores del VMS sin costo adicional.
Arquitectura Operativa: Compatibilidad total con la tecnología de escalado adaptativo de WAVE (Adaptive Scaling), optimización de visualización en flujos altos/bajos y soporte para conmutación por error (Failover automático entre servidores del sistema sin necesidad de licencias adicionales).
2. Ejecución y Método de Instalación
El contratista coordinará con la interventoría o el administrador del sistema la carga remota o local del código de activación en la consola de administración del servidor (Ctrl+Alt+A / Pestaña Licenses).
Se incluye el alta de las 8 cámaras adicionales en la base de datos, el aprovisionamiento de almacenamiento correspondiente en los discos duros del servidor y la validación de la grabación continua o por eventos.</t>
  </si>
  <si>
    <t>Caja FS con salida 3/4" para cámara.</t>
  </si>
  <si>
    <t>Suministro e instalación de cable UTP CAT6A interior sin blindar 305m 24 AWG BC chaqueta cm color gris ul csa ft1 testeado</t>
  </si>
  <si>
    <t>Suministro e instalación de salida sencilla para datos. lo compone tubería EMT de 3/4", accesorios, soportes, chazos tornillos,</t>
  </si>
  <si>
    <t>Suministro e instalación de sensores de humo Stand alone</t>
  </si>
  <si>
    <t>suministro de equipos, cableado estructurado, canalizaciones, accesorios de montaje, mano de obra calificada, programación y pruebas del sistema de alarma contra intrusión. El sistema deberá ser híbrido (permitir elementos cableados e inalámbricos), con tecnología de comunicación dual (IP/4G) y grado de seguridad mínimo de Grado 2 según norma EN 50131.B. Especificaciones de los ComponentesPanel de Control Central: Capacidad mínima para 8 zonas básicas en placa, expandible a 32 o más zonas. Debe incluir gabinete metálico, transformador, batería de respaldo de 12V/7Ah (autonomía mínima de 24 horas en reposo) y comunicador dual Ethernet (IP) y Celular (4G/GPRS) integrado o modular.Teclado de Control: Teclado LCD alfanumérico o pantalla táctil, instalado en el acceso principal, con indicador de estado del sistema (Listo, Armado, Falla).Sensores de Movimiento (PIR): Sensores infrarrojos pasivos con cobertura mínima de 12mx 12 m ($90^\circ$), procesamiento digital de señal, compensación automática de temperatura e inmunidad a mascotas de hasta 20 kg si aplica.Contactos Magnéticos: De sobreponer para puertas de madera/aluminio o de uso pesado (Heavy Duty / Blindados) para cortinas enrollables o puertas metálicas.Dispositivos de Alerta: Sirena interior de doble tono ( 90 °) y sirena exterior con gabinete de alta resistencia a la intemperie y luz estroboscópica (mínimo 110 dB).Infraestructura de Conectividad: Tubería EMT de 1/2" o 3/4" a la vista con cajas de paso correspondientes (o canalización oculta según diseño arquitectónico). Cable de seguridad blindado para alarmas de 4 o 2 conductores de calibre 4x22 AWG o 2x22 AWG (100% cobre).</t>
  </si>
  <si>
    <t>Suministro, instalación, conexionado y pruebas de Botón / Pulsador de Alarma de Emergencia para Evacuación.A. Descripción y Características del DispositivoMecanismo de Activación: Tipo "Estación Manual" de doble acción (empujar y halar / romper vidrio y presionar) para evitar activaciones accidentales. Debe requerir una llave especial de restablecimiento para volver a la posición de reposo tras ser accionado.Color y Rotulado: Carcasa de alta resistencia al impacto (policarbonato o metal ABS), de color Rojo (para emergencias generales/incendios) o Amarillo/Verde (según el protocolo específico de evacuación o control de accesos de la edificación). Debe incluir la leyenda visible en español: "EMERGENCIA" o "EVACUACIÓN".Tipo de Contacto: Contacto seco normalmente abierto (NO) y normalmente cerrado (NC), con capacidad para operar en rangos de 12VDC a 24 VDC (estándar de sistemas de alarma e incendio).Accesorios de Protección: Se debe incluir una cubierta transparente de policarbonato para protección contra intemperie, polvo o vandalismo (tipo Stopper), con o sin alarma local incorporada.B. Criterios de Instalación (Ergonomía y Accesibilidad)Altura de montaje: Debe instalarse a una altura accesible para todas las personas, fijando el centro del botón entre 1.10M y 1.30M medidos desde el nivel del piso terminado.Ubicación estratégica: Se colocarán obligatoriamente en las rutas de evacuación, pasillos principales y, de manera prioritaria, a una distancia no mayor a 1,15 MTde las puertas de salida de emergencia o salidas hacia las escaleras de evacuación.unidad de medida Unidad (Un) para un kit de oficina/local estándar (1 Panel, 1 Teclado, 3 Sensores PIR, 2 Contactos Magnéticos, 2 Sirenas y canalización promedio de 40 metros).</t>
  </si>
  <si>
    <t>Suministro, instalación, canalización, programación y puesta en servicio de Terminal Biométrico Autónomo/Red para Control de Acceso.A. Alcance del TrabajoEl contratista suministrará e instalará el lector biométrico, el sistema de cierre electromecánico, la fuente de alimentación con respaldo, los botones de salida, la canalización necesaria y la configuración del software de administración (altas, bajas y reportes de horarios).B. Características Técnicas de los EquiposTerminal Biométrica (Lector):Tecnología: Reconocimiento facial (con algoritmo de luz visible y detección de rostro vivo para evitar suplantación con fotos o videos) y/o lector de huella dactilar óptico de alta resolución.Capacidad Mínima: Registro de al menos 1.500 rostros, 3.000 huellas y un historial de 100.000 eventos en memoria local (autónomo en caso de pérdida de red).Comunicación: Puerto Ethernet (TCP/IP) nativo para gestión remota por software, salida de relevo (Relay) para activar la cerradura y entrada/salida Wiegand.Mecanismo de Cierre (Elegir según tipo de puerta):Opción A (Puertas de Madera/Aluminio/Metal): Electroimán (Cerradura Magnética) con fuerza de sujeción mínima de 600 lbs 280KG, soporte en L, Z o U según la estructura del marco.Opción B (Puertas de Vidrio Templado): Cerradura de Perno Eléctrico (Dropbolt) de embutir con sensor de estado de puerta.Botón de Salida: Pulsador de contacto seco (puede ser de presión de acero inoxidable o sensor sin contacto No Touch por infrarrojos) para permitir la salida libre desde el interior.Fuente de Alimentación: Regulada de 12VDC  (mínimo 3A a 5A) alojada en gabinete metálico, con cargador de batería integrado y batería de respaldo de 12V/7Ah para garantizar la continuidad del cierre durante cortes de energía (mínimo 4 horas de operación activa).2. Análisis de Precios Unitarios (APU)Nota: Los valores son promedios comerciales calculados para Colombia en 2026. Se toma como unidad la UN (Unidad de Punto de Acceso Completo) en una puerta de un solo batiente, considerando una canalización de hasta 15 metros.La Unidad de Medida: UN (Punto de Control de Acceso)la unidad UN (Unidad Instalada), asumiendo una canalización promedio de 15 metros en tubería a la vista desde el lazo o panel principal.</t>
  </si>
  <si>
    <t>Suministro, instalación, canalización y pruebas de Kit de Cierre Electromagnético de 600 lbs y Pulsador de Emergencia para Evacuación.A. Características de la Cerradura ElectromagnéticaFuerza de Sujeción: Mínimo 600 lbs 280kg para puertas estándar de una hoja (oficinas, laboratorios, accesos comunes).Voltaje de Operación: Dual de 12VDC o 24VDC con un consumo promedio de corriente no mayor a 500M A.Indicador de Estado: Debe incluir un indicador LED visual (Verde: Puerta asegurada; Rojo: Puerta liberada) y sensor de estado de bloqueo (contacto seco tipo relé Bond Sensor) para reportar al sistema central si la puerta quedó mal cerrada.Soportes de Fijación: Soportes tipo Z, L o U en aluminio anodizado de alta resistencia, seleccionados según la tipología del marco y la puerta (madera, metal o vidrio templado).B. Características del Pulsador de Salida de EmergenciaMecanismo: Tipo "Rompavidrios" o "Presione Aquí" de reajuste mediante llave. No debe requerir martillo; el frente plástico o de vidrio flexible se deforma o desplaza al ejercer presión, activando el interruptor interno.Contactos: Doble polo (DPDT) o al menos dos contactos secos independientes (NO/NC).Contacto 1: Interrumpe directamente la alimentación de la cerradura magnética de forma física (Garantiza la apertura instantánea).Contacto 2: Envía una señal al sistema de alarma local o al control de acceso para registrar el evento de emergencia.Estética y Rotulado: Carcasa plástica ABS de color Verde (Norma internacional para rutas de evacuación/salidas) o Rojo. Debe incluir el texto explicativo: "EMERGENCIA - PRESIONE AQUÍ" o "SALIDA DE EMERGENCIA". la unidad UN (Kit de Cierre y Emergencia Instalado) en una puerta, compartiendo la misma fuente de poder del sistema de control de acceso.la UN (Unidad de Punto de Acceso Completo) en una puerta de un solo batiente, considerando una canalización de hasta 15 metros.</t>
  </si>
  <si>
    <t>Suministro, instalación, conexión y pruebas de Sistema de Respaldo Eléctrico (UPS/Fuente Cargadora con Batería) para Control de Acceso y Apertura de Puertas.A. Alcance del TrabajoEl contratista realizará el suministro, montaje en muro, canalización, conexionado eléctrico y pruebas de autonomía del sistema de respaldo. Este debe asegurar el suministro ininterrumpido de energía a los dispositivos de cierre y control de la puerta, garantizando una autonomía mínima de 4 a 6 horas en operación continua ante fallas de la red eléctrica comercial.B. Características Técnicas del Equipo (Opción Centralizada en DC)Gabinete: Caja metálica con pintura electrostática, llave de seguridad y espacio suficiente para alojar la tarjeta de control y la batería de respaldo. Debe contar con indicadores LED externos (Presencia de AC, Salida DC activa, Falla de Batería).Voltaje de Entrada: 110 VAC - 120 VAC 60Hz.Voltaje de Salida: 12VDC o 24VDC (según la naturaleza de los electroimanes instalados), regulada y protegida contra picos de voltaje.Corriente Nominal: Mínimo 5 Amperios (Capacidad para respaldar hasta 3 o 4 puertas simultáneas con sus respectivas lectoras y cerraduras).Módulo de Carga Inteligente: Circuito integrado que gestiona la carga de la batería sin sobrecargarla. Debe realizar la conmutación instantánea al modo batería (0 milisegundos de tiempo de transferencia) cuando falle la energía de la red.Batería de Respaldo: Batería de Plomo-Ácido sellada, libre de mantenimiento, de 12VDC / 7 Ah o 12VDC 9Ah.la unidad UN (Sistema de Respaldo Instalado y Configurado) para un nodo de acceso cercano.</t>
  </si>
  <si>
    <t>CONTROL ACCESO CON VIDEO PORTERO IP</t>
  </si>
  <si>
    <t>Suministro, instalación, programación y puesta en servicio de Sistema de Control de Acceso IP con función de Video Portero y kit de cierre electromecánico (Botón No Touch, Electroimán, Cierrepuertas y Contacto Magnético).comprende la implementación de una solución completa de control de acceso y seguridad perimetral para una puerta, integrada por los siguientes componentes de grado profesional:
Terminal de Control de Acceso IP / Video Portero: Dispositivo con conectividad TCP/IP nativa, cámara integrada de alta resolución (mínimo 2MPx) para funciones de video portero, lector de tarjetas de proximidad (RFID) y/o teclado para clave. Debe permitir la comunicación bidireccional de audio y video con la central de monitoreo o pantallas de recepción, y contar con salida de relevo para la apertura de la puerta.
Dispositivo de Cierre (Electroimán): Cerradura electromagnética con una fuerza de retención mínima de 600 lbs (272 kg), adecuada para puertas institucionales. Incluye sus respectivos soportes estructurales en "Z" o "L" según la tipología de la puerta (madera, metal o vidrio).
Mecanismo de Salida (Botón No Touch): Pulsador de salida con sensor infrarrojo de proximidad (tecnología sin contacto) para evitar la contaminación cruzada, con indicación luminosa de estado (LED bicolor) y cambio de estado del relevo al acercar la mano a una distancia de 5 a 10 cm.
Mecanismo de Cierre Automático (Gato Cierra Puertas): Brazo hidráulico aéreo (cierra puertas) clasificado para tráfico pesado/institucional, con capacidad regulable de velocidad de cierre y golpe final, adecuado para el peso de la puerta instalada.
Sensor de Estado (Contacto Magnético Liviano): Sensor magnético de sobreponer o incrustar para verificar y reportar de manera lógica si la puerta se encuentra físicamente abierta o cerrada, conectado directamente a la entrada de alarma de la lectora IP.
2. Ejecución y Método de Instalación
Montaje Mecánico: Fijación del electroimán en el marco y la platina de atracción en la hoja de la puerta, garantizando una alineación perfecta para evitar pérdidas de fuerza de sujeción. Instalación del brazo hidráulico y el botón No Touch a la altura reglamentaria según normas de accesibilidad.
Conexionado y Configuración: Cableado de control desde los dispositivos periféricos hacia la terminal IP. Configuración del software de control de acceso (altas de usuarios, horarios, privilegios) y direccionamiento en la red IP. Se debe incluir la programación de la función de video portero hacia el centro de control o recepción.</t>
  </si>
  <si>
    <t>Suministro, instalación, programación y puesta en servicio de Monitor Táctil IP de 7" para estación de recepción de Video Portero.Este ítem comprende el suministro, fijación, conexionado, direccionamiento e integración de la estación interna de monitoreo (pantalla de recepción), la cual actúa como interfaz de control para la atención de llamadas desde el frente de calle o control de acceso IP. Las características técnicas mínimas obligatorias son:Pantalla y Visualización: Pantalla táctil capacitiva a color de 7 pulgadas con una resolución mínima de 1024 x 600 píxeles. Debe permitir la visualización en tiempo real del video proveniente del video portero exterior y de cámaras IP adicionales del sistema (integración VMS/RTSP).Audio y Comunicación: Sistema de audio bidireccional con micrófono omnidireccional y altavoz integrados. Debe incorporar tecnología de cancelación de eco y reducción de ruido ambiental para garantizar una comunicación clara en áreas de recepción con alto tráfico.
Conectividad y Funciones de Red: Conexión nativa mediante puerto Ethernet RJ45 (10/100 Mbps) y soporte para alimentación PoE estándar (802.3af). Capacidad de interconexión lógica con el software de gestión de control de acceso y posibilidad de apertura remota de la puerta (relevo) directamente desde la interfaz táctil.
Capacidad de Alarma e Interfaces: Mínimo 8 entradas de alarma digitales (para integración de botones de pánico locales o sensores de puerta abierta) y salidas de relé adicionales. Soporte para memoria MicroSD (hasta 32GB) para el registro de capturas de pantalla, mensajes de voz o grabaciones de llamadas perdidas.
2. Alcance de la Ejecución e Instalación
Montaje Físico: Instalación de la base de soporte sobre muro (incrustada en caja 2x4 o 4x4) o mediante base de escritorio especializada sobre el mueble de recepción, garantizando la ergonomía y facilidad de operación para el personal de seguridad o recepción.
Conexionado Eléctrico y Lógico: Ponchado de conectores RJ45 utilizando cable de categoría certificada, conexión al switch PoE de la red de seguridad y direccionamiento lógico dentro del segmento IP asignado.
Configuración y Pruebas: Vinculación directa con la terminal de control de acceso / video portero del punto correspondiente, ajuste de niveles de volumen, configuración de tiempos de timbrado, pruebas de apertura de cerradura desde la pantalla y validación de la transmisión de video fluida.se debe asegurar que el monitor táctil sea de la misma marca que la terminal de control de acceso/video portero presupuestada anteriormente, garantizando la compatibilidad nativa de los protocolos de comunicación y video (H.264/H.265 y SIP).</t>
  </si>
  <si>
    <t>Suministro, carga, activación y programación de Licencia de expansión de Control de Acceso para una (1) puerta en software de gestión unificado HikCentral Professional.
REFERENCIA DE CONTROL: HIKCENTRAL-P-ACS-1DOOR (o equivalente tecnológico según versión de servidor).Este ítem comprende la adquisición del derecho de uso digital y la integración lógica de un (1) acceso físico adicional (punto de control de acceso IP) dentro del servidor centralizado HikCentral de la institución. La licencia debe cumplir con los siguientes parámetros técnicos:
Capacidad y Compatibilidad: Habilitación integral para la administración, monitoreo y reporte de una (1) puerta física (controlada por una lectora/terminal IP externa, frente de calle o biométrico compatible).
Gestión Avanzada de Reglas: Debe permitir la configuración centralizada de múltiples niveles de acceso, horarios, días festivos, grupos de acceso y métodos de autenticación combinados (tarjeta, huella, rostro, código QR o credencial móvil).
Vinculación de Video (Video Verificación): Soporte nativo para enlazar el evento de apertura o alarma de la puerta con cámaras de CCTV adyacentes para visualización en tiempo real o grabación automática ante eventos de acceso denegado, puerta forzada o puerta abierta por demasiado tiempo.
Integración con Mapa Electrónico (E-Map): El canal licenciado debe ser totalmente compatible con la interfaz gráfica de mapas interactivos del servidor, permitiendo visualizar el estado de la puerta (bloqueada/desbloqueada) y realizar aperturas remotas desde la consola de control.
Vigencia: Licencia de carácter definitivo/vitalicio (Lifetime License), asociada a la ID de hardware o activación del servidor central.
2. Ejecución y Método de Instalación
El contratista realizará la importación del archivo de licencia o llave digital provisto por el fabricante dentro de la consola web de administración de HikCentral Professional.
Incluye el enrolamiento de la controladora o terminal de acceso IP en la plataforma, la asignación de la puerta en la base de datos, la carga inicial de los privilegios de los usuarios existentes hacia el nuevo hardware y las pruebas de sincronización lógica.</t>
  </si>
  <si>
    <t>JUEGOS INFANTILES Y ELEMENTOS PEDAGÓGICOS EXTERIORES</t>
  </si>
  <si>
    <t>CONSTRUCCIÓN DE ARENERO INFANTIL INSTITUCIONAL DE ALTO TRÁFICO (INCLUYE ARENA CERTIFICADA, SISTEMA MULTICAPA DE DRENAJE, BORDE DE SEGURIDAD Y CUBIERTA TEXTIL REMOVIBLE)                       DESCRIPCIÓN:
Suministro de materiales, mano de obra, herramientas y equipos necesarios para la excavación, adecuación estructural, confinamiento, llenado y protección sanitaria de un área de juego tipo arenero infantil de alto tráfico, con enfoque pedagógico y de seguridad pasiva, de acuerdo con los planos de detalle y las siguientes especificaciones técnicas:  Excavación y Preparación: Excavación mecánica o manual del terreno hasta alcanzar la cota de fundación, garantizando una pendiente geométrica mínima del 1% hacia los puntos de desagüe o zanjas de infiltración del proyecto.  Base Estructural Drenante: Suministro e instalación de una capa de soporte de 10 cm a 15 cm de espesor compactado de grava triturada limpia (tamaño de partícula de 3/4" a 1"), que funcionará como colchón de macro-poros para la evacuación rápida del agua infiltrada.  Membrana de Separación: Suministro y colocación de una barrera hidrodinámica compuesta por geotextil no tejido (gramaje mínimo de 150 a 200 g/m²) sobre la superficie de la grava y cubriendo las caras internas del confinamiento, impidiendo la migración de finos y la contaminación bidireccional de las capas.  Capa Útil de Llenado: Suministro y vaciado de una capa de 30 cm a 35 cm de espesor de arena de sílice o cuarzo de río lavada, con granulometría estricta entre 0.5 mm y 1.5 mm, mecánicamente redondeada por fricción y con certificación sanitaria libre de materia orgánica, arcillas, microorganismos patógenos o metales pesados (pH neutro entre 6.5 y 7.5).  Confinamiento Perimetral: Construcción de un zócalo o borde ergonómico exterior con una altura libre de 15 cm a 20 cm sobre el nivel de la arena, utilizando listones de madera tecnológica (WPC) o pino inmunizado en autoclave libre de cromo y arsénico. Todos los cantos, esquinas y aristas expuestas deberán contar con un boleado perimetral obligatorio de radio mínimo R = 5MM  Las fijaciones y tornillería deberán quedar completamente ocultas mediante avellanado profundo y selladas con tarugos enrasados.  Protección Sanitaria Removible: Suministro e instalación de una cubierta de protección removible fabricada en malla textil microperforada de alta densidad (tipo Textilene o Rachel) con aditivos para protección UV. Se prohíbe el uso de plásticos impermeables continuos. La malla debe permitir la circulación del aire y el paso de la radiación UV solar para desinfección natural. Incluye el sistema perimetral de fijación mediante cordón elástico de alta tenacidad y terminales planos de anclaje rápido a ras de piso para evitar el ingreso de fauna u hojarasca</t>
  </si>
  <si>
    <t>MOBILIARIO Y ELEMENTOS ARQUITECTÓNICOS</t>
  </si>
  <si>
    <t>Suministro e Instalacipon de bancas interiores</t>
  </si>
  <si>
    <t>Suministro e instalación de banca exterior prefabricada en concreto incluyendo transporte, anclajes, nivelación y fijación final</t>
  </si>
  <si>
    <t>ACABADOS Y DECORACIÓN</t>
  </si>
  <si>
    <t>Suministro y aplicación de pintura vinílica ultra lavable para muros interiores a tres manos, color por escoger incluyendo preparación de superficie y resanes menores.</t>
  </si>
  <si>
    <t>Suministro e instalación de vinilos adhesivos decorativos removibles para ambientación pedagógica interior incluyendo diseño, impresión y aplicación.</t>
  </si>
  <si>
    <t>Suministro e instalación de señalética interior y exterior para orientación y ambientación institucional incluyendo fijaciones y acabado final.</t>
  </si>
  <si>
    <t>Suministro e instalación de Película de Seguridad (Mín. 4 mils, con protección de fragmentos).</t>
  </si>
  <si>
    <t xml:space="preserve">Suministro e instalacion de lineas demarcacion pintura tipo trafico ancho promedio 10 cm </t>
  </si>
  <si>
    <t>Suministro, transporte, preparación de superficie e instalación de cinta de seguridad antideslizante con banda central fotoluminiscente (fluorescente) de 50 mm (2 pulgadas) de ancho, para la señalización y prevención de caídas en escaleras, rampas y rutas de evacuación, de acuerdo con los planos de detalle, la localización aprobada por la Interventoría y la presente especificación.</t>
  </si>
  <si>
    <t xml:space="preserve">Suministro de relleno perimetral,incluye estuco y acabado final tipo graniplast  entre cubierta y muros </t>
  </si>
  <si>
    <t>SUMINISTRO E INSTALACIÓN DE CIELO EN Yeso Rh Knauf 1/2 Pulgada 1.22 X 2.44m (12.7mm) Resistente Humedad
Incluye: Estructura en aluminio, sistema de cuelgas (alambre Galv. No. 12 / chazos), tratamiento de juntas invisibles con cinta de fibra de vidrio y masilla especial, estuco plástico, una (1) mano de imprimante y acabado final con dos (2) manos de pintura vinilo Tipo 2. Incluye andamios, desperdicios, herramientas y mano de obra.GARANTÍAS Estabilidad Estructural (Estructura y Cuelgas): 5 Años. Acabados y Juntas (Fisuras, Estuco y Pintura): 1 Año.</t>
  </si>
  <si>
    <t>Suministro y aplicación de revestimiento plástico tipo Graniplast (Sistema Completo), incluye preparación de superficie, imprimación, base color y acabado.Preparación: Limpiar suciedad, respetar 28 días de curado en muros nuevos y sanar grietas con masilla elastomérica.Imprimación: Aplicar sellador acrílico para regular la absorción del muro y fijar partículas sueltas.Base Color: Aplicar fondo acrílico del mismo tono para evitar que el fondo del muro sea visible.Acabado: Extender el Graniplast con llana metálica y dar el diseño (rayado, caracoleado o liso) con llana plástica.</t>
  </si>
  <si>
    <t>Suministro, preparación de superficie, aplicación de re-estuco/relleno y acabado final con pintura vinílica Tipo 1 para el calzado, sellado y enrase de la luz o espacio existente entre la estructura de cubierta y los remates superior de muros, marcos de ventanas o marcos de puertas.</t>
  </si>
  <si>
    <t>LIMPIEZA Y ENTREGA FINAL</t>
  </si>
  <si>
    <t>Suministro de mano de obra para limpieza final de áreas intervenidas incluyendo retiro de residuos y aseo general.</t>
  </si>
  <si>
    <t>Suministro de mano de obra, cargue y retiro de sobrantes de obra y disposición final autorizada.</t>
  </si>
  <si>
    <t>Cargue, retiro y disposición final certificada de escombros, residuos y elementos sobrantes, incluye limpieza transporte a sitio autorizado.</t>
  </si>
  <si>
    <t>Suministro e instalación de protector de esquina amortiguador para protección infantil en zonas de juego y circulación. Fabricado en espuma de alta densidad (NBR/EVA) de mínimo 15 mm de espesor, caras de 50 mm, altura de 1.20 m, atóxico e ignífugo. Incluye preparación de la superficie, adhesivo industrial de alta adherencia, desperdicios, mano de obra calificada, aseo y retiro de sobrantes.</t>
  </si>
  <si>
    <t>Suministro e instalación de placa/tapa de seguridad deslizante para protección de tomacorrientes en zonas infantiles y áreas de juego. Sistema de autocierre mediante resorte interno, fabricado en policarbonato de alta resistencia e ignífugo. El diseño debe impedir la introducción de objetos extraños en las ranuras activas. Incluye retiro de la tapa existente, tornillería, pruebas de funcionamiento del mecanismo de resorte, mano de obra y herramienta menor.</t>
  </si>
  <si>
    <t>Suministro e instalación de tope amortiguador antipilladedos (salva-dedos) para protección infantil en puertas de zonas de juego, aulas o baños. Fabricado en espuma EVA o poliuretano de alta densidad con memoria de forma y un espesor mínimo que garantice una holgura de seguridad de 3 a 5 cm al impacto. Instalación en la parte superior o borde lateral de la puerta, fuera del alcance de los niños. Incluye pruebas de resistencia al impacto de la puerta, mano de obra y herramienta menor.</t>
  </si>
  <si>
    <t>Suministro e instalación de Extintor Multipropósito de 10 Lb ABC + Soporte de pedestal para piso de 10 Lb.</t>
  </si>
  <si>
    <t xml:space="preserve"> Suministro, transporte, fijación e instalación de extintor de inundación local de Anhídrido Carbónico ($CO_2$) de 10 lbs (Rating mínimo 5-B:C), con cilindro de aluminio, manguera y corneta de descarga. Incluye soporte de pared, señalización fotoluminiscente reglamentaria, kit de anclaje, mano de obra y herramientas debidamente certificadas.</t>
  </si>
  <si>
    <t>INSTITUCION UNIVERSITARIA                                                                                                                       ANTONIO JOSE CAMACHO   (UNIAJC)</t>
  </si>
  <si>
    <t>PRESUPUESTO DE ELECTRICO</t>
  </si>
  <si>
    <t>ESTACION 1 ,1,4 Y 5 PISO</t>
  </si>
  <si>
    <t xml:space="preserve">Desmonte de redes existentes y provisionales electricos de iluminacion y fuerza para trabajos  </t>
  </si>
  <si>
    <t>GLB</t>
  </si>
  <si>
    <t>REDES ELÉCTRICAS</t>
  </si>
  <si>
    <t xml:space="preserve">CANALIZACION </t>
  </si>
  <si>
    <t>Suministro e Instalación de infraestructura para acometida principal desde P1 a P5 en IMC 2"</t>
  </si>
  <si>
    <t xml:space="preserve">Suministro e instalación de caja TEB para totalizador </t>
  </si>
  <si>
    <t>Suministro e instalación de breaker industrial fijo 160a, Capacidad De Ruptura 25ka subestaciòn</t>
  </si>
  <si>
    <t>Suministro e instalación de acometida desde tablero principal Tp.- P5, hasta tablero general (T.D-T.G.) P5, Calibre 3#2F Cu + 1#2N Cu  Awg (Pe Hf Fr Ls Ct) + Cu. Ds 1#8T.</t>
  </si>
  <si>
    <t>Suministro e instalación de acometida desde tablero General (TD-TG)  hasta tablero iluminación (TD-I.L.) - Calibre 3#8FCu + 1#8NCu Awg (Pe Hf Fr Ls Ct) + Cu. Ds 1#8T.</t>
  </si>
  <si>
    <t>Suministro e instalación de acometida desde tablero general (TD-TG), hasta Tablero manejadoras A.A P5 (TD-A.C.), Calibre 3#1/0F Cu + 1#1/0N Cu  Awg (Pe Hf Fr Ls Ct) + Cu. Ds 1#6T.</t>
  </si>
  <si>
    <t>Suministro e instalación de acometida desde tablero Td-1  hasta tablero De UPS trifasica  6kva  -  Calibre 3#8FCu + 1#8N Cu Awg (Pe Hf Fr Ls Ct) + Cu. Ds 1#8T.</t>
  </si>
  <si>
    <t xml:space="preserve">Suministro e instalación de Acometida para sistema de climatización. incluye tubería PVC de 1" empotrados en muros y piso, curvas, conectores, cajas de paso, cajas rectangulares, grapa doble ala, chazos tornillos, cable SINTOX 80°c 750v PE HF FR LS CT AWG #12(2f+1t) cu dd marca centelsa ó procables., cinta aislante, conectores, marquilla. </t>
  </si>
  <si>
    <t>DUCTO METALICO PORTA CABLES FONDO SOLIDO CON TRAVESAÑOS EN LAMINA COLD ROLLED No.18 CON PINTURA ELECTROSTATICA COLOR GRIS DE 12"X3" - (CON CERTIFICACIÓN RETIE PARA ESTE USO). 30x8CM</t>
  </si>
  <si>
    <t>ILUMINACIÓN</t>
  </si>
  <si>
    <t>Cableado de circuitos ramales por bandeja portacables, hasta salidas de aparatos de iluminación.  Incluye cable LSZH 3#12 para circuitos 120v (F-N-T) O 220v (F-F-T).</t>
  </si>
  <si>
    <t>Suministro e instalación de salida para iluminacion normal o emergencia. incluye tubería EMT de 3/4" empotrados en muros y piso, curvas, conectores, cajas de paso, cajas rectangulares, grapa doble ala, chazos tornillos, cable eléctrico trenzado SINTOX 80°c 750v pe HF FR LS CT calibre 12 en colores negro-blanco-verde, cinta aislante, conectores, marquilla. nota: verificar en planos.</t>
  </si>
  <si>
    <t>Salida para interruptor sencillo, Incluye tubería Emt 3/4" y accesorios, caja Fs 2"X4", interruptor sencillo, soporte para tuberías Imc con canal metálico y abrazaderas, cable LSZH 3#12 para fase, retorno y tierra. (Incluye Interruptor)</t>
  </si>
  <si>
    <t>Salida para interruptor doble, incluye tubería Emt 3/4" y accesorios, caja Fs  2"X4", interruptor doble, soporte para tuberías Imc con canal metalico y abrazaderas, cable LSZH 4#12 para fase, retorno y tierra. (Incluye Interruptor)</t>
  </si>
  <si>
    <t>Salida para interruptor triple, incluye tubería Emt 3/4" y accesorios, caja Fs  2"X4", interruptor doble, soporte para tuberías Imc con canal metalico y abrazaderas, cable LSZH 4#12 para fase, retorno y tierra. (Incluye Interruptor)</t>
  </si>
  <si>
    <t>Suministro e instalación BALA LED TIPO PANEL DE SOBREPONER CON LED INTEGRADO 24W LUZ NEUTRA (4000K) HERRAJE EN ALUMINIO CON DIFUSOR EN ACRILICO OPALIZADO, VIDA UTIL 50,000Hrs, FLUJO LUMINO 2520lm EFICACIA 99 lm/w, TENSION
NOMINAL 100-277 V~, GRADO DE PROTECCION IP20, IK02, IRC &gt;80, ANGULO DE APERTURA 116° 3 AÑOS DE GARANTIA</t>
  </si>
  <si>
    <t>Suministro e instalación BALA TIPO CILINDRO DE SOBREPONER HERRAJE BLANCO/NEGRO CON BOMBILLO GU10 ON- OFF LUZ CALIDA/ NEUTRA / FRIA CON SOCKET CERAMICO MULTIVOLTAJE 110-220V</t>
  </si>
  <si>
    <t>Suministro e instalación CILINDRO DE 265 mm DE DIAMETRO, 50 mm DE ALTO, PERFORACION DE 105 mm PARA BALA LED 24W HERRAJE EN ALUMINIO CON PINTURA ELECTROESTATICA</t>
  </si>
  <si>
    <t>Suministro e instalación BALA LED TIPO PANEL DE SOBREPONER CON LED INTEGRADO 18W LUZ NEUTRA (4000K) HERRAJE EN ALUMINIO CON DIFUSOR EN ACRILICO OPALIZADO, VIDA UTIL 50,000Hrs, FLUJO LUMINO 2520lm EFICACIA 99 lm/w, TENSION
NOMINAL 100-277 V~, GRADO DE PROTECCION IP20, IK02, IRC &gt;80, ANGULO DE APERTURA 116° 3 AÑOS DE GARANTIA</t>
  </si>
  <si>
    <t>Suministro e instalación BALA LED TIPO PANEL DE SOBREPONER CON LED INTEGRADO 12W LUZ NEUTRA (4000K) HERRAJE EN ALUMINIO CON DIFUSOR EN ACRILICO OPALIZADO, VIDA UTIL 50,000Hrs, FLUJO LUMINO 2520lm EFICACIA 99 lm/w, TENSION
NOMINAL 100-277 V~, GRADO DE PROTECCION IP20, IK02, IRC &gt;80, ANGULO DE APERTURA 116° 3 AÑOS DE GARANTIA</t>
  </si>
  <si>
    <t>Suministro e instalación BALA TIPO KARDAN MR16 RECESADA FIJA DE INCRUSTAR EN HERRAJE BLANCO / NEGRO CON BOMBILLO DE 6W ON- OFF LUZ CALIDA/ NEUTRA / FRIA CON SOCKET CERAMICO MULTIVOLTAJE 110-220V</t>
  </si>
  <si>
    <t>Suministro e instalación CILINDRO DE 265 mm DE DIAMETRO, 100 mm DE ALTO, PERFORACION DE 105 mm PARA BALA LED 24W HERRAJE EN ALUMINIO CON PINTURA ELECTROESTATICA</t>
  </si>
  <si>
    <t>Suministro e instalación LUMINARIA LINEAL 60cm HELIO 36mm DE EN HERRAJE ALUMINIO/NEGRO/BLANCO CON PANTALLA OPALIZADA 18W ON/OFF EN LUZ CALIDA / NEUTRA/ FRIA MULTIVOLTAJE 85-255V INCLUYE ACCESORIOS PARA SOBREPONER O CON GUAYA PARA SUSPENDER</t>
  </si>
  <si>
    <t>Suministro e instalación LUMINARIA LINEAL TIPO HERMETICA DE 40W CON 4100LM IRC80 ATENUABLE POR FASE 3 AÑOS DE GARANTIA</t>
  </si>
  <si>
    <t>Suministro e instalación LUMINARIA LINEAL 120cm HELIO 36mm DE EN HERRAJE ALUMINIO/NEGRO/BLANCO CON PANTALLA OPALIZADA 36W ON/OFF EN LUZ CALIDA / NEUTRA/ FRIA MULTIVOLTAJE 85-255V INCLUYE ACCESORIOS PARA SOBREPONER O CON GUAYA PARA SUSPENDER</t>
  </si>
  <si>
    <t>Suministro e instalación LUMINARIA DECORATIVA AROS 9OCM DIAMETRO EN CINTA LED 50W 5500LMS DIMERIZABLE 0-10V USO INTERIOR IP20 VIDA UTIL 50.000HRS ANGULO DE APERTURA 108° HERRAJE EN ACERO LAMINADO COLOR BLANCO/ NEGRO DIFUSOR
EN ACRILICO OPALIZADO SOBREPONER / DESCOLGAR TEMPERATURA DE LUZ 3000K LUZ CALIDA / 4000K LUZ NEUTRA/ 6500K LUZ BLANCA</t>
  </si>
  <si>
    <t>Suministro e instalación LUMINARIA DECORATIVA AROS 6OCM DIAMETRO EN CINTA LED 50W 5500LMS DIMERIZABLE 0-10V USO INTERIOR IP20 VIDA UTIL 50.000HRS ANGULO DE APERTURA 108° HERRAJE EN ACERO LAMINADO COLOR BLANCO/ NEGRO DIFUSOR
EN ACRILICO OPALIZADO SOBREPONER / DESCOLGAR TEMPERATURA DE LUZ 3000K LUZ CALIDA / 4000K LUZ NEUTRA/ 6500K LUZ BLANCA</t>
  </si>
  <si>
    <t>LUMINARIA DECORATIVA CERES EN CINTA LED 50W 4302 LMS DIMERIZABLE 0-10V USO INTERIOR IP20 VIDA UTIL 50.000HRS ANGULO DE APERTURA 108° HERRAJE EN ACERO LAMINADO COLOR BLANCO/NEGRO DIFUSOR EN ACRILICO OPALIZADO SOBREPONER / DESCOLGAR TEMPERATURA DE LUZ 3000K LUZ CALIDA / 4000K LUZ NEUTRA/ 6500K LUZ BLANCA cuadrado 4.4m x 1.2m</t>
  </si>
  <si>
    <t xml:space="preserve">Suministro e instalación letrero salida de emergencia led 2,2w de sobreponer en pared, UL94V-O aprueba de llamas, tiempo de operación de emergencia 90min, texto con led permanente, 120-277V, moldeado en ABS inyectado, difusor en policarbonato </t>
  </si>
  <si>
    <t>Suministro e instalación lámpara de emergenia led integrado 1W para sobreponer en pared, 50,000hrs, 157LMS, angulo de apertura 22° grado de proteccion IP20, IK 02 IRC 70,  Herraje en aluminio y difusor en poliestinero, 24 horas para recargar la bateria de la luminaria, cabezables de luminaria dirigibles,tiempo de operación de emergencia 90min</t>
  </si>
  <si>
    <t>Suministro e instalación PERFIL SILICONADO FLEXIBLE DE SOBREPONER 12X12MM X1METRO</t>
  </si>
  <si>
    <t>Suministro e instalación CINTA LED COB 10W LUZ CALIDA O NEUTRA ROLLO X 1MTS, CONEXIÓN 110V</t>
  </si>
  <si>
    <t>TOMAS NORMALES Y REGULADOS</t>
  </si>
  <si>
    <t>Cableado de circuitos ramales por bandeja portacables, hasta salidas de aparatos de Fuerza.  Incluye cable LSZH 3#12 para circuitos 120v (F-N-T) O 220v (F-F-T).</t>
  </si>
  <si>
    <t>Suministro e instalación de salida para tomas dobles normales. incluye tubería EMT de 3/4" empotrados en muros y piso, curvas, conectores, cajas de paso, cajas rectangulares, grapa doble ala, chazos tornillos, cable eléctrico trenzado SINTOX 80°c 750v pe HF FR LS CT calibre 12 en colores negro-blanco-verde, cinta aislante, conectores, marquilla. nota: verificar en planos.</t>
  </si>
  <si>
    <t>Suministro e instalación de Salida para tomacorriente GFCI doble pt, 15a, 110v, cable 3#12 AWG-THHN, conectores tipo resorte, tubería EMT de 3/4", entradas, uniones, grapas, chazos y accesorios de instalación.</t>
  </si>
  <si>
    <t>Suministro e instalación de Salida para tomacorriente regulado doble pt, 15a, 110v. cable 3#12 AWG-THHN, conectores tipo resorte, tubería EMT de 3/4", entradas, uniones, grapas, chazos y accesorios de instalación.</t>
  </si>
  <si>
    <t>Suministro e Instalacion de toma corriente doble color blanco voltaje 125v 15A</t>
  </si>
  <si>
    <t>Suministro e Instalacion de toma corriente doble GFCI color balnco voltaje 125v 20A</t>
  </si>
  <si>
    <t>Suministro e Instalacion de toma corriente doble color naranja para sistema de regulados voltaje 125v 15A</t>
  </si>
  <si>
    <t xml:space="preserve">Suministro e instalación cajas de paso 15x15x10 - canalización de distribución eléctrica </t>
  </si>
  <si>
    <t>ACOMETIDAS Y TABLEROS DE DISTRIBUCION ELECTRICA</t>
  </si>
  <si>
    <t>Suministro e instalación de tablero eléctrico de 24 circuitos para incrustar con espacio para totalizador 3f+n+t , incluye interruptores, marcación, rótulos</t>
  </si>
  <si>
    <t>Suministro e instalación de tablero eléctrico de 18 circuitos para incrustar con espacio para totalizador 3f+n+t , incluye interruptores, marcación, rótulos</t>
  </si>
  <si>
    <t>Suministro e instalación de tablero eléctrico de 12 circuitos para incrustar con espacio para totalizador 3f+n+t , incluye interruptores, marcación, rótulos</t>
  </si>
  <si>
    <t>Suministro e instalación de tablero eléctrico de 6 circuitos para incrustar con espacio para totalizador 3f+n+t , incluye interruptores, marcación, rótulos</t>
  </si>
  <si>
    <t>Suministro e instalación de acometida eléctrica para tablero TD.IL en cable THHN / THWN calibre #10(3f+1n+1t). incluye cinta aislante, conectores, marquilla.</t>
  </si>
  <si>
    <t>Suministro e instalación de acometida eléctrica para tablero TD.AA en cable THHN / THWN calibre 3f #6 + 1t  #10. incluye cinta aislante, conectores, marquilla.</t>
  </si>
  <si>
    <t xml:space="preserve">Suministro e instalación de  de breaker breaker industrial fijo 130a, Capacidad De Ruptura 25ka TD-1 </t>
  </si>
  <si>
    <t>Suministro e instalación de  de breaker enchufable tripolar 3x50 Amp 10ka</t>
  </si>
  <si>
    <t>Suministro e instalación de  de breaker enchufable bipolar 2x30 Amp 10ka</t>
  </si>
  <si>
    <t>Suministro e instalación de  de breaker enchufable bipolar 2x20 Amp 10ka</t>
  </si>
  <si>
    <t xml:space="preserve">SISTEMA PUESTA A TIERRA y/o EQUIPOTENCIALIZACION </t>
  </si>
  <si>
    <t>Este ítem comprende todas las actividades necesarias para garantizar la continuidad eléctrica y la conexión segura a tierra de las partes metálicas no activas (chasis, gabinete, puertas y bandejas de soporte) de un tablero eléctrico, con el fin de evitar tensiones de contacto peligrosas para los usuarios y asegurar la correcta operación de las protecciones.
Conductor: Se utilizará cable de cobre aprobado, cableado y aislado en color verde (o verde con rayas amarillas), de calibre mínimo 10 AWG o 8 AWG (según la capacidad de las protecciones del tablero y lo exigido por el RETIE).
Terminales y Conectores: La conexión al barraje de tierra o al chasis se realizará mediante terminales de ojo de compresión de cobre estañado (ponchados) para asegurar un área de contacto óptima y evitar la corrosión galvánica.
Puntos de Conexión: En tableros con puertas batientes, se debe instalar un puente flexible de equipotencialización (trenza de cobre o cable flexible) entre la puerta y el cuerpo del tablero para garantizar la puesta a tierra de la hoja móvil. Se debe retirar la pintura en la zona de contacto del chasis antes de fijar el terminal metálico.</t>
  </si>
  <si>
    <t>AIRES ACONDICIONADOS</t>
  </si>
  <si>
    <t xml:space="preserve">Suministro e instalación de salida para sistema de climatización. incluye tubería PVC de 1" empotrados en muros y piso, curvas, conectores, cajas de paso, cajas rectangulares, grapa doble ala, chazos tornillos, cable SINTOX 80°c 750v PE HF FR LS CT AWG #12(2f+1t) cu dd marca centelsa ó procables., cinta aislante, conectores, marquilla. </t>
  </si>
  <si>
    <t>Suministro e instalación de salida para control. incluye tubería PVC de 3/4" empotrados en muros y piso, curvas, conectores, cajas de paso, cajas rectangulares, grapa doble ala, chazos tornillos, cable eléctrico trenzado SINTOX 80°c 750v PE HF FR LS CT calibre 14 en colores negro-blanco-verde, cinta aislante, conectores, marquilla. nota: verificar en planos.</t>
  </si>
  <si>
    <t>COMUNICACIONES</t>
  </si>
  <si>
    <t xml:space="preserve">CABLEADO ESTRUCTURADO </t>
  </si>
  <si>
    <t>Suministro, instalación, peinado y conexionado de Patch Panel Inteligente de 24 puertos Categoría 6 / 6A para monitoreo de red pasiva.Este ítem comprende la implementación de un panel de parcheo inteligente de 24 puertos de alta densidad para montaje en rack estándar de 19", diseñado para la gestión y el monitoreo automatizado de la capa física en tiempo real. Debe cumplir con las siguientes especificaciones técnicas mínimas:
Capacidad y Desempeño: Mínimo 24 puertos RJ45 blindados (FTP/STP) o sin blindar (UTP) en ocupación de 1U de rack, certificado para rendimiento Categoría 6 o Categoría 6A según los requerimientos del cableado horizontal del proyecto.
Tecnología de Inteligencia (AIM): Incorporación de sensores de contacto integrados, tecnología LED por puerto o microchips de identificación física. El panel debe tener la capacidad de detectar de forma automática e inmediata la conexión o desconexión de cualquier patch cord inteligente, reportando el estado del enlace al analizador o software de gestión centralizada de la red pasiva.
Gestión Visual: Luces indicadoras LED individuales por cada puerto para guiar visualmente a los técnicos durante los procesos de movimientos, adiciones o cambios (MACs), minimizando el error humano en los cuartos de cableado.
Conectividad de Control: Puerto de conexión posterior o lateral tipo bus de datos para el enlace y cascada hacia la unidad controladora/analizadora central del rack de comunicaciones.
2. Alcance de la Ejecución e Instalación
Montaje Mecánico: Fijación del patch panel inteligente en el rack de comunicaciones de 19" utilizando tornillería rosca 12-24 adecuada, garantizando la correcta alineación y nivelación.
Terminación y Peinado: Ponchado de los 24 hilos de cable UTP/FTP horizontal siguiendo la norma de cableado estructurado T568A o T568B mediante herramienta de impacto profesional. Organización trasera de los cables utilizando barras de soporte y amarras plásticas o de velcro, respetando estrictamente los radios de curvatura exigidos por la norma ANSI/TIA-568.
Enlace de Datos: Conexión del bus de control inteligente del panel hacia la unidad analizadora del rack y verificación de la comunicación con el software del sistema.</t>
  </si>
  <si>
    <t>Cable 4PR U/UTP CAT 6A  lszh 10g 1000mhz monomarca, mts, libre de halógenos, y baja emisión de humos. cumplimiento normativo: iec 60917,"</t>
  </si>
  <si>
    <t>Jack CATEGORÍA 6A 10g connectors modular rj45 8p8c unshielded snap-in straight idc - 10 c + 65 c 10g base-t para el lado del puesto de trabajo</t>
  </si>
  <si>
    <t>Patch Cord categoría 6a 1,5.m los patch Cord (1) 10gbase-t ethernet (2) consolidación de e/s del centro de datos (3) virtualización del servidor del centro de datos (4) agregación de red troncal (5) procesamiento en paralelo y computación de alta velocidad deberán ser mono marca y elaborados por el fabricante.</t>
  </si>
  <si>
    <t>Patch Cord categoría 6a 3m los Patch Cord (1) 10gbase-t ethernet (2) consolidación de e/s del centro de datos (3) virtualización del servidor del centro de datos (4) agregación de red troncal (5) procesamiento en paralelo y computación de alta velocidad deberán ser mono marca y elaborados por el fabricante.</t>
  </si>
  <si>
    <t>Marquilla tipo label para cable marca panduit etiqueta termoretráctil  color blanco calibrador de cables compatibles (awg) 18-12 diámetro (pulgadas) 0.19 material poliolefina grado de inflamabilidad vw-1     -2 etiquetas por hilera  cumple con la norma 224 de ul para inflamabilidad y ams-dtl-23053/5c (clase 1 y clase 3 cumple con la directiva rohs.</t>
  </si>
  <si>
    <t>Marquilla para face plate  marca panduit etiqueta termoretráctil  color blanco cumple con la norma 224 de ul para inflamabilidad y ams-dtl-23053/5c (clase 1 y clase 3 cumple con la directiva rohs.</t>
  </si>
  <si>
    <t>Suministro e instalacion de troquel piramidal tripe para canaleta metalica blanca 12*5</t>
  </si>
  <si>
    <t>Suministro e instalacion de  CANALETA/DUCTO METALICO PINTADO 12X5X2.4MTS CON DIVISIÓN CALIBRE 24 VYD BLANCO TEXTURIZADA</t>
  </si>
  <si>
    <t>UPS</t>
  </si>
  <si>
    <t>"UPS Vertiv, TRIFÁSICO, 208 v 6kva- diseño compacto de alta densidad de potencia en línea trifásico (3:3) alto factor de potencia factor de forma de montaje o torre duración de la batería escalable disponibilidad de iones de litio recarga rápida de batería alta eficiencia operativa (&gt;93 % en modo de doble conversión, 99 % en modo eco) opciones flexibles de distribución de salida y juego de cables." + tarjeta de red para monitoreo</t>
  </si>
  <si>
    <t>Banco de baterias p/ups 5kva f.p 0.9 6 min a media carga</t>
  </si>
  <si>
    <t>Tablero con llave Bypass 6KVA</t>
  </si>
  <si>
    <t>CCTV</t>
  </si>
  <si>
    <t>DETECCION DE INCENDIOS</t>
  </si>
  <si>
    <t>TOTAL COSTO DIRECTO  5 PISO</t>
  </si>
  <si>
    <t>Suministro e Instalación de infraestructura para acometida principal desde P1 a P4 en IMC 2 1/2"</t>
  </si>
  <si>
    <t>Suministro e instalación de breaker industrial fijo 170a, Capacidad De Ruptura 25ka subestaciòn</t>
  </si>
  <si>
    <t>Suministro e instalación de acometida desde tablero principal Tp.- P5, hasta tablero general (T.D-T.G.) P5, Calibre 3#2/0F Cu + 1#2/0N Cu  Awg (Pe Hf Fr Ls Ct) + Cu. Ds 1#2T.</t>
  </si>
  <si>
    <t>Suministro e instalación BALA LED TIPO PANEL DE SOBREPONER CON LED INTEGRADO 6W LUZ NEUTRA (4000K) HERRAJE EN ALUMINIO CON DIFUSOR EN ACRILICO OPALIZADO, VIDA UTIL 50,000Hrs, FLUJO LUMINO 2520lm EFICACIA 99 lm/w, TENSION
NOMINAL 100-277 V~, GRADO DE PROTECCION IP20, IK02, IRC &gt;80, ANGULO DE APERTURA 116° 3 AÑOS DE GARANTIA</t>
  </si>
  <si>
    <t>TOTAL COSTO DIRECTO  4 PISO</t>
  </si>
  <si>
    <t>ACOMETIDAS ELÉCTRICAS A TABLEROS DE DISTRIBUCIÓN</t>
  </si>
  <si>
    <t>Suministro e Instalacion de toma corriente doble color blanco/negro voltaje 125v 15A</t>
  </si>
  <si>
    <t xml:space="preserve">Patch panel 24p con Inteligencia para monitoreo de red pasiva </t>
  </si>
  <si>
    <t>Suministro e instalacion de canaleta metalica blanca 12*5 con division</t>
  </si>
  <si>
    <t>Camara tipo bala 4mpx con IA + WiseStream ,suministro, transporte, fijación, conexionado, direccionamiento e integración de cámaras de seguridad con las siguientes características de grado profesional:
Resolución y Sensor: Mínimo 4 Megapíxeles (2560 x 1440) a alta tasa de cuadros por segundo.
Analíticas con IA integradas: Clasificación de objetos basada en aprendizaje profundo (Deep Learning) para distinguir de manera precisa entre personas, vehículos, rostros y matrículas. Debe incluir funciones de merodeo, cruce de línea virtual, detección de dirección e intrusión, reduciendo falsas alarmas provocadas por sombras, animales o vegetación.
Optimización de Ancho de Banda: Tecnología de compresión de video WiseStream (en combinación con H.265/H.264) para optimizar la eficiencia del ancho de banda y reducir el consumo de almacenamiento en el NVR/Servidor hasta en un 75% sin perder calidad en las zonas de interés.
Visión Nocturna y Óptica: Iluminación IR inteligente integrada con alcance mínimo de 30 a 40 metros. Lente varifocal motorizado o fijo según diseño (especificado en planos). Rango Dinámico Amplio (WDR) real de al menos 120dB para compensar contraluces severos.
Protección Ambiental: Carcasa con índice de protección mínimo IP66 / IP67 (resistente a la intemperie y polvo) e IK10 (resistencia a impactos/vandalismo), ideal para fachadas o perímetros expuestos.
Alimentación: Soporte nativo para alimentación a través de Ethernet (PoE - 802.3af), reduciendo la necesidad de fuentes de poder locales. Ejecución y Método de Instalación
Se instalará sobre bases estables, muros, columnas o postes según planos, utilizando cajas de paso herméticas (tipo Dexson o similar IP65) para proteger los conectores RJ45 y el patch cord de la humedad.
La fijación se hará con chazos y tornillos de acero inoxidable.
Se incluye el direccionamiento IP de acuerdo con el direccionamiento de la red del cliente, la configuración de las analíticas de IA requeridas en el software de gestión (VMS) y el enfoque/direccionamiento del lente..</t>
  </si>
  <si>
    <t>TOTAL COSTO DIRECTO  1 PISO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</si>
</sst>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3" formatCode="_-* #,##0.00_-;\-* #,##0.00_-;_-* &quot;-&quot;??_-;_-@_-"/>
    <numFmt numFmtId="165" formatCode="&quot;$&quot;\ #,##0.00;\-&quot;$&quot;\ #,##0.00"/>
    <numFmt numFmtId="166" formatCode="_-&quot;$&quot;\ * #,##0_-;\-&quot;$&quot;\ * #,##0_-;_-&quot;$&quot;\ * &quot;-&quot;_-;_-@_-"/>
    <numFmt numFmtId="167" formatCode="_-&quot;$&quot;\ * #,##0.00_-;\-&quot;$&quot;\ * #,##0.00_-;_-&quot;$&quot;\ * &quot;-&quot;??_-;_-@_-"/>
    <numFmt numFmtId="168" formatCode="0.0"/>
    <numFmt numFmtId="169" formatCode="_ * #,##0_ ;_ * \-#,##0_ ;_ * &quot;-&quot;??_ ;_ @_ "/>
    <numFmt numFmtId="170" formatCode="_ * #,##0.00_ ;_ * \-#,##0.00_ ;_ * &quot;-&quot;??_ ;_ @_ "/>
    <numFmt numFmtId="171" formatCode="d\-mmm\-yyyy"/>
    <numFmt numFmtId="172" formatCode="_-&quot;$&quot;\ * #,##0_-;\-&quot;$&quot;\ * #,##0_-;_-&quot;$&quot;\ * &quot;-&quot;??_-;_-@_-"/>
    <numFmt numFmtId="173" formatCode="#,##0.00_ ;\-#,##0.00\ "/>
    <numFmt numFmtId="174" formatCode="_-&quot;$&quot;\ * #,##0.0_-;\-&quot;$&quot;\ * #,##0.0_-;_-&quot;$&quot;\ * &quot;-&quot;??_-;_-@_-"/>
    <numFmt numFmtId="175" formatCode="_-[$$-240A]\ * #,##0.00_-;\-[$$-240A]\ * #,##0.00_-;_-[$$-240A]\ * &quot;-&quot;_-;_-@_-"/>
    <numFmt numFmtId="177" formatCode="_(&quot;$&quot;\ * #,##0.00_);_(&quot;$&quot;\ * \(#,##0.00\);_(&quot;$&quot;\ * &quot;-&quot;??_);_(@_)"/>
    <numFmt numFmtId="178" formatCode="[$-F800]dddd\,\ mmmm\ dd\,\ yyyy"/>
    <numFmt numFmtId="179" formatCode="_-&quot;$&quot;\ * #,##0.00_-;\-&quot;$&quot;\ * #,##0.00_-;_-&quot;$&quot;\ * &quot;-&quot;??_-;_-@"/>
    <numFmt numFmtId="180" formatCode="_-&quot;$&quot;\ * #,##0.0_-;\-&quot;$&quot;\ * #,##0.0_-;_-&quot;$&quot;\ * &quot;-&quot;??_-;_-@"/>
  </numFmts>
  <fonts count="50" x14ac:knownFonts="1">
    <font>
      <sz val="11"/>
      <color theme="1"/>
      <name val="Calibri"/>
      <family val="2"/>
      <scheme val="minor"/>
    </font>
    <font>
      <b/>
      <sz val="14"/>
      <color theme="1"/>
      <name val="Arial"/>
      <family val="2"/>
    </font>
    <font>
      <sz val="8"/>
      <name val="Calibri"/>
      <family val="2"/>
      <scheme val="minor"/>
    </font>
    <font>
      <sz val="11"/>
      <color theme="1"/>
      <name val="Calibri"/>
      <family val="2"/>
      <scheme val="minor"/>
    </font>
    <font>
      <sz val="10"/>
      <color indexed="9"/>
      <name val="Arial"/>
      <family val="2"/>
    </font>
    <font>
      <u/>
      <sz val="10"/>
      <color indexed="12"/>
      <name val="Arial"/>
      <family val="2"/>
    </font>
    <font>
      <b/>
      <sz val="10"/>
      <name val="Arial"/>
      <family val="2"/>
    </font>
    <font>
      <sz val="10"/>
      <name val="Arial"/>
      <family val="2"/>
    </font>
    <font>
      <sz val="10"/>
      <color indexed="22"/>
      <name val="Arial"/>
      <family val="2"/>
    </font>
    <font>
      <b/>
      <sz val="14"/>
      <name val="Arial"/>
      <family val="2"/>
    </font>
    <font>
      <sz val="11"/>
      <color theme="1"/>
      <name val="Arial"/>
      <family val="2"/>
    </font>
    <font>
      <b/>
      <sz val="10"/>
      <color indexed="8"/>
      <name val="Arial"/>
      <family val="2"/>
    </font>
    <font>
      <b/>
      <sz val="10"/>
      <color indexed="10"/>
      <name val="Arial"/>
      <family val="2"/>
    </font>
    <font>
      <sz val="10"/>
      <color rgb="FF000000"/>
      <name val="Arial"/>
      <family val="2"/>
    </font>
    <font>
      <sz val="10"/>
      <color theme="1"/>
      <name val="Arial"/>
      <family val="2"/>
    </font>
    <font>
      <b/>
      <sz val="10"/>
      <color indexed="12"/>
      <name val="Arial"/>
      <family val="2"/>
    </font>
    <font>
      <u/>
      <sz val="10"/>
      <color rgb="FF000000"/>
      <name val="Arial"/>
      <family val="2"/>
    </font>
    <font>
      <b/>
      <sz val="10"/>
      <color theme="1"/>
      <name val="Arial"/>
      <family val="2"/>
    </font>
    <font>
      <sz val="11"/>
      <name val="Arial"/>
      <family val="2"/>
    </font>
    <font>
      <b/>
      <sz val="11"/>
      <color theme="1"/>
      <name val="Arial"/>
      <family val="2"/>
    </font>
    <font>
      <b/>
      <sz val="11"/>
      <color theme="0"/>
      <name val="Arial"/>
      <family val="2"/>
    </font>
    <font>
      <sz val="12"/>
      <color theme="1"/>
      <name val="Arial"/>
      <family val="2"/>
    </font>
    <font>
      <u/>
      <sz val="11"/>
      <color indexed="30"/>
      <name val="Calibri"/>
      <family val="2"/>
    </font>
    <font>
      <b/>
      <sz val="10"/>
      <color theme="0"/>
      <name val="Arial"/>
      <family val="2"/>
    </font>
    <font>
      <sz val="16"/>
      <color theme="1"/>
      <name val="Arial"/>
      <family val="2"/>
    </font>
    <font>
      <b/>
      <sz val="22"/>
      <color theme="1" tint="0.499984740745262"/>
      <name val="Arial"/>
      <family val="2"/>
    </font>
    <font>
      <b/>
      <sz val="18"/>
      <color theme="1" tint="0.499984740745262"/>
      <name val="Arial"/>
      <family val="2"/>
    </font>
    <font>
      <b/>
      <sz val="16"/>
      <name val="Arial"/>
      <family val="2"/>
    </font>
    <font>
      <sz val="9"/>
      <color indexed="81"/>
      <name val="Tahoma"/>
      <family val="2"/>
    </font>
    <font>
      <b/>
      <sz val="9"/>
      <color indexed="81"/>
      <name val="Tahoma"/>
      <family val="2"/>
    </font>
    <font>
      <b/>
      <sz val="12"/>
      <name val="Arial"/>
      <family val="2"/>
    </font>
    <font>
      <b/>
      <sz val="14"/>
      <color theme="0"/>
      <name val="Arial"/>
      <family val="2"/>
    </font>
    <font>
      <b/>
      <sz val="16"/>
      <color theme="1"/>
      <name val="Arial"/>
      <family val="2"/>
    </font>
    <font>
      <sz val="11"/>
      <color rgb="FFFF0000"/>
      <name val="Arial"/>
      <family val="2"/>
    </font>
    <font>
      <sz val="12"/>
      <name val="Arial"/>
      <family val="2"/>
    </font>
    <font>
      <u/>
      <sz val="12"/>
      <color indexed="12"/>
      <name val="Arial"/>
      <family val="2"/>
    </font>
    <font>
      <b/>
      <sz val="12"/>
      <color indexed="8"/>
      <name val="Arial"/>
      <family val="2"/>
    </font>
    <font>
      <sz val="12"/>
      <color theme="1"/>
      <name val="Calibri"/>
      <family val="2"/>
      <scheme val="minor"/>
    </font>
    <font>
      <sz val="11"/>
      <color theme="1"/>
      <name val="Calibri"/>
      <scheme val="minor"/>
    </font>
    <font>
      <b/>
      <sz val="18"/>
      <name val="Arial"/>
      <family val="2"/>
    </font>
    <font>
      <sz val="11"/>
      <color theme="1"/>
      <name val="Verdana"/>
      <family val="2"/>
    </font>
    <font>
      <sz val="11"/>
      <color rgb="FF000000"/>
      <name val="Verdana"/>
      <family val="2"/>
    </font>
    <font>
      <sz val="9"/>
      <color theme="1"/>
      <name val="Verdana"/>
      <family val="2"/>
    </font>
    <font>
      <sz val="9"/>
      <color rgb="FF000000"/>
      <name val="Calibri"/>
      <family val="2"/>
      <scheme val="minor"/>
    </font>
    <font>
      <b/>
      <sz val="11"/>
      <name val="Arial"/>
      <family val="2"/>
    </font>
    <font>
      <u/>
      <sz val="11"/>
      <color theme="10"/>
      <name val="Calibri"/>
      <family val="2"/>
      <scheme val="minor"/>
    </font>
    <font>
      <sz val="10"/>
      <color rgb="FF000000"/>
      <name val="Calibri"/>
      <scheme val="minor"/>
    </font>
    <font>
      <u/>
      <sz val="10"/>
      <color theme="10"/>
      <name val="Calibri"/>
      <family val="2"/>
      <scheme val="minor"/>
    </font>
    <font>
      <sz val="10"/>
      <color rgb="FF000000"/>
      <name val="Calibri"/>
      <family val="2"/>
      <scheme val="minor"/>
    </font>
    <font>
      <sz val="10"/>
      <color theme="0"/>
      <name val="Arial"/>
      <family val="2"/>
    </font>
  </fonts>
  <fills count="27">
    <fill>
      <patternFill patternType="none"/>
    </fill>
    <fill>
      <patternFill patternType="gray125"/>
    </fill>
    <fill>
      <patternFill patternType="solid">
        <fgColor theme="4" tint="-0.499984740745262"/>
        <bgColor indexed="64"/>
      </patternFill>
    </fill>
    <fill>
      <patternFill patternType="solid">
        <fgColor indexed="22"/>
        <bgColor indexed="64"/>
      </patternFill>
    </fill>
    <fill>
      <patternFill patternType="solid">
        <fgColor rgb="FFFDE9D9"/>
        <bgColor indexed="64"/>
      </patternFill>
    </fill>
    <fill>
      <patternFill patternType="solid">
        <fgColor theme="9" tint="0.79998168889431442"/>
        <bgColor indexed="64"/>
      </patternFill>
    </fill>
    <fill>
      <patternFill patternType="solid">
        <fgColor theme="0" tint="-0.14999847407452621"/>
        <bgColor indexed="64"/>
      </patternFill>
    </fill>
    <fill>
      <gradientFill degree="270">
        <stop position="0">
          <color theme="0"/>
        </stop>
        <stop position="1">
          <color rgb="FFCCFFCC"/>
        </stop>
      </gradientFill>
    </fill>
    <fill>
      <patternFill patternType="solid">
        <fgColor theme="0" tint="-0.249977111117893"/>
        <bgColor indexed="64"/>
      </patternFill>
    </fill>
    <fill>
      <patternFill patternType="solid">
        <fgColor theme="0" tint="-4.9989318521683403E-2"/>
        <bgColor indexed="64"/>
      </patternFill>
    </fill>
    <fill>
      <patternFill patternType="solid">
        <fgColor rgb="FFDEDEDE"/>
        <bgColor indexed="64"/>
      </patternFill>
    </fill>
    <fill>
      <patternFill patternType="solid">
        <fgColor rgb="FFE1EACE"/>
        <bgColor indexed="64"/>
      </patternFill>
    </fill>
    <fill>
      <patternFill patternType="solid">
        <fgColor theme="0"/>
        <bgColor indexed="64"/>
      </patternFill>
    </fill>
    <fill>
      <gradientFill degree="270">
        <stop position="0">
          <color theme="0"/>
        </stop>
        <stop position="1">
          <color rgb="FFD8ECBC"/>
        </stop>
      </gradientFill>
    </fill>
    <fill>
      <patternFill patternType="solid">
        <fgColor rgb="FF00B0F0"/>
        <bgColor indexed="64"/>
      </patternFill>
    </fill>
    <fill>
      <patternFill patternType="solid">
        <fgColor theme="2"/>
        <bgColor indexed="64"/>
      </patternFill>
    </fill>
    <fill>
      <patternFill patternType="solid">
        <fgColor theme="5" tint="0.79998168889431442"/>
        <bgColor indexed="64"/>
      </patternFill>
    </fill>
    <fill>
      <patternFill patternType="solid">
        <fgColor theme="2" tint="-9.9978637043366805E-2"/>
        <bgColor indexed="64"/>
      </patternFill>
    </fill>
    <fill>
      <patternFill patternType="solid">
        <fgColor theme="3" tint="0.39997558519241921"/>
        <bgColor auto="1"/>
      </patternFill>
    </fill>
    <fill>
      <patternFill patternType="solid">
        <fgColor theme="6" tint="0.59999389629810485"/>
        <bgColor indexed="64"/>
      </patternFill>
    </fill>
    <fill>
      <patternFill patternType="solid">
        <fgColor theme="0"/>
        <bgColor theme="0"/>
      </patternFill>
    </fill>
    <fill>
      <patternFill patternType="solid">
        <fgColor theme="5" tint="0.79998168889431442"/>
        <bgColor rgb="FF227ACB"/>
      </patternFill>
    </fill>
    <fill>
      <patternFill patternType="solid">
        <fgColor theme="2"/>
        <bgColor rgb="FFAEABAB"/>
      </patternFill>
    </fill>
    <fill>
      <patternFill patternType="solid">
        <fgColor theme="2"/>
        <bgColor rgb="FFBDD6EE"/>
      </patternFill>
    </fill>
    <fill>
      <patternFill patternType="solid">
        <fgColor rgb="FFAEABAB"/>
        <bgColor rgb="FFAEABAB"/>
      </patternFill>
    </fill>
    <fill>
      <patternFill patternType="solid">
        <fgColor theme="2" tint="-9.9978637043366805E-2"/>
        <bgColor rgb="FFAEABAB"/>
      </patternFill>
    </fill>
    <fill>
      <patternFill patternType="solid">
        <fgColor theme="2" tint="-9.9978637043366805E-2"/>
        <bgColor rgb="FFBDD6EE"/>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diagonal/>
    </border>
    <border>
      <left/>
      <right/>
      <top style="hair">
        <color indexed="64"/>
      </top>
      <bottom style="hair">
        <color indexed="64"/>
      </bottom>
      <diagonal/>
    </border>
    <border>
      <left style="medium">
        <color indexed="64"/>
      </left>
      <right/>
      <top style="medium">
        <color indexed="64"/>
      </top>
      <bottom/>
      <diagonal/>
    </border>
    <border>
      <left style="medium">
        <color indexed="64"/>
      </left>
      <right/>
      <top/>
      <bottom style="hair">
        <color indexed="64"/>
      </bottom>
      <diagonal/>
    </border>
    <border>
      <left style="medium">
        <color indexed="64"/>
      </left>
      <right style="hair">
        <color indexed="64"/>
      </right>
      <top/>
      <bottom style="hair">
        <color indexed="64"/>
      </bottom>
      <diagonal/>
    </border>
    <border>
      <left style="hair">
        <color indexed="64"/>
      </left>
      <right style="hair">
        <color indexed="64"/>
      </right>
      <top/>
      <bottom style="hair">
        <color indexed="64"/>
      </bottom>
      <diagonal/>
    </border>
    <border>
      <left style="medium">
        <color indexed="64"/>
      </left>
      <right/>
      <top style="hair">
        <color indexed="64"/>
      </top>
      <bottom style="medium">
        <color indexed="64"/>
      </bottom>
      <diagonal/>
    </border>
    <border>
      <left style="medium">
        <color indexed="64"/>
      </left>
      <right/>
      <top/>
      <bottom/>
      <diagonal/>
    </border>
    <border>
      <left/>
      <right style="medium">
        <color indexed="64"/>
      </right>
      <top/>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style="hair">
        <color indexed="64"/>
      </top>
      <bottom style="hair">
        <color indexed="64"/>
      </bottom>
      <diagonal/>
    </border>
    <border>
      <left/>
      <right style="hair">
        <color auto="1"/>
      </right>
      <top style="hair">
        <color auto="1"/>
      </top>
      <bottom style="hair">
        <color auto="1"/>
      </bottom>
      <diagonal/>
    </border>
    <border>
      <left/>
      <right style="hair">
        <color indexed="64"/>
      </right>
      <top style="hair">
        <color indexed="64"/>
      </top>
      <bottom/>
      <diagonal/>
    </border>
    <border>
      <left style="hair">
        <color indexed="64"/>
      </left>
      <right style="thin">
        <color indexed="64"/>
      </right>
      <top style="hair">
        <color indexed="64"/>
      </top>
      <bottom/>
      <diagonal/>
    </border>
    <border>
      <left/>
      <right style="thin">
        <color indexed="64"/>
      </right>
      <top style="thin">
        <color indexed="64"/>
      </top>
      <bottom style="hair">
        <color indexed="64"/>
      </bottom>
      <diagonal/>
    </border>
    <border>
      <left style="hair">
        <color indexed="64"/>
      </left>
      <right style="medium">
        <color indexed="64"/>
      </right>
      <top/>
      <bottom style="hair">
        <color indexed="64"/>
      </bottom>
      <diagonal/>
    </border>
    <border>
      <left/>
      <right/>
      <top/>
      <bottom style="medium">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auto="1"/>
      </right>
      <top style="medium">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hair">
        <color indexed="64"/>
      </right>
      <top/>
      <bottom/>
      <diagonal/>
    </border>
    <border>
      <left/>
      <right style="hair">
        <color auto="1"/>
      </right>
      <top/>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thin">
        <color rgb="FF000000"/>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top/>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style="thin">
        <color rgb="FF000000"/>
      </left>
      <right style="hair">
        <color rgb="FF000000"/>
      </right>
      <top style="thin">
        <color rgb="FF000000"/>
      </top>
      <bottom style="hair">
        <color rgb="FF000000"/>
      </bottom>
      <diagonal/>
    </border>
    <border>
      <left/>
      <right style="thin">
        <color indexed="64"/>
      </right>
      <top style="thin">
        <color indexed="64"/>
      </top>
      <bottom style="thin">
        <color rgb="FF000000"/>
      </bottom>
      <diagonal/>
    </border>
    <border>
      <left style="thin">
        <color rgb="FF000000"/>
      </left>
      <right style="hair">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medium">
        <color auto="1"/>
      </top>
      <bottom/>
      <diagonal/>
    </border>
    <border>
      <left style="medium">
        <color indexed="64"/>
      </left>
      <right style="thin">
        <color indexed="64"/>
      </right>
      <top/>
      <bottom style="medium">
        <color auto="1"/>
      </bottom>
      <diagonal/>
    </border>
    <border>
      <left style="thin">
        <color rgb="FF000000"/>
      </left>
      <right style="thin">
        <color rgb="FF000000"/>
      </right>
      <top style="thin">
        <color rgb="FF000000"/>
      </top>
      <bottom/>
      <diagonal/>
    </border>
    <border>
      <left/>
      <right style="thin">
        <color rgb="FF000000"/>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hair">
        <color rgb="FF000000"/>
      </left>
      <right style="hair">
        <color rgb="FF000000"/>
      </right>
      <top style="thin">
        <color rgb="FF000000"/>
      </top>
      <bottom style="hair">
        <color rgb="FF000000"/>
      </bottom>
      <diagonal/>
    </border>
    <border>
      <left style="hair">
        <color rgb="FF000000"/>
      </left>
      <right style="thin">
        <color rgb="FF000000"/>
      </right>
      <top style="thin">
        <color rgb="FF000000"/>
      </top>
      <bottom style="hair">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hair">
        <color rgb="FF000000"/>
      </left>
      <right style="hair">
        <color rgb="FF000000"/>
      </right>
      <top style="hair">
        <color rgb="FF000000"/>
      </top>
      <bottom style="hair">
        <color rgb="FF000000"/>
      </bottom>
      <diagonal/>
    </border>
    <border>
      <left style="hair">
        <color rgb="FF000000"/>
      </left>
      <right style="hair">
        <color rgb="FF000000"/>
      </right>
      <top style="hair">
        <color rgb="FF000000"/>
      </top>
      <bottom style="thin">
        <color rgb="FF000000"/>
      </bottom>
      <diagonal/>
    </border>
    <border>
      <left style="thin">
        <color rgb="FF000000"/>
      </left>
      <right style="hair">
        <color rgb="FF000000"/>
      </right>
      <top style="hair">
        <color rgb="FF000000"/>
      </top>
      <bottom style="hair">
        <color rgb="FF000000"/>
      </bottom>
      <diagonal/>
    </border>
    <border>
      <left style="thin">
        <color rgb="FF000000"/>
      </left>
      <right style="hair">
        <color rgb="FF000000"/>
      </right>
      <top style="hair">
        <color rgb="FF000000"/>
      </top>
      <bottom style="thin">
        <color rgb="FF000000"/>
      </bottom>
      <diagonal/>
    </border>
    <border>
      <left style="hair">
        <color rgb="FF000000"/>
      </left>
      <right style="thin">
        <color rgb="FF000000"/>
      </right>
      <top style="hair">
        <color rgb="FF000000"/>
      </top>
      <bottom style="thin">
        <color rgb="FF000000"/>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thin">
        <color indexed="64"/>
      </bottom>
      <diagonal/>
    </border>
    <border>
      <left style="hair">
        <color indexed="64"/>
      </left>
      <right style="medium">
        <color indexed="64"/>
      </right>
      <top style="hair">
        <color indexed="64"/>
      </top>
      <bottom/>
      <diagonal/>
    </border>
  </borders>
  <cellStyleXfs count="23">
    <xf numFmtId="0" fontId="0" fillId="0" borderId="0"/>
    <xf numFmtId="167"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0" fontId="5" fillId="0" borderId="0" applyNumberFormat="0" applyFill="0" applyBorder="0" applyAlignment="0" applyProtection="0">
      <alignment vertical="top"/>
      <protection locked="0"/>
    </xf>
    <xf numFmtId="0" fontId="3" fillId="0" borderId="0"/>
    <xf numFmtId="0" fontId="7" fillId="0" borderId="0"/>
    <xf numFmtId="175" fontId="7" fillId="0" borderId="0"/>
    <xf numFmtId="175" fontId="7" fillId="0" borderId="0"/>
    <xf numFmtId="175" fontId="7" fillId="0" borderId="0"/>
    <xf numFmtId="170" fontId="7" fillId="0" borderId="0" applyFont="0" applyFill="0" applyBorder="0" applyAlignment="0" applyProtection="0"/>
    <xf numFmtId="9" fontId="7" fillId="0" borderId="0" applyFont="0" applyFill="0" applyBorder="0" applyAlignment="0" applyProtection="0"/>
    <xf numFmtId="167" fontId="3" fillId="0" borderId="0" applyFont="0" applyFill="0" applyBorder="0" applyAlignment="0" applyProtection="0"/>
    <xf numFmtId="177" fontId="3" fillId="0" borderId="0" applyFont="0" applyFill="0" applyBorder="0" applyAlignment="0" applyProtection="0"/>
    <xf numFmtId="166" fontId="3" fillId="0" borderId="0" applyFont="0" applyFill="0" applyBorder="0" applyAlignment="0" applyProtection="0"/>
    <xf numFmtId="0" fontId="22" fillId="0" borderId="0" applyNumberFormat="0" applyFill="0" applyBorder="0" applyAlignment="0" applyProtection="0"/>
    <xf numFmtId="0" fontId="38" fillId="0" borderId="0"/>
    <xf numFmtId="0" fontId="45" fillId="0" borderId="0" applyNumberFormat="0" applyFill="0" applyBorder="0" applyAlignment="0" applyProtection="0"/>
    <xf numFmtId="0" fontId="46" fillId="0" borderId="0"/>
    <xf numFmtId="0" fontId="47" fillId="0" borderId="0" applyNumberFormat="0" applyFill="0" applyBorder="0" applyAlignment="0" applyProtection="0"/>
    <xf numFmtId="43" fontId="48" fillId="0" borderId="0" applyFont="0" applyFill="0" applyBorder="0" applyAlignment="0" applyProtection="0"/>
    <xf numFmtId="167" fontId="48" fillId="0" borderId="0" applyFont="0" applyFill="0" applyBorder="0" applyAlignment="0" applyProtection="0"/>
    <xf numFmtId="9" fontId="48" fillId="0" borderId="0" applyFont="0" applyFill="0" applyBorder="0" applyAlignment="0" applyProtection="0"/>
  </cellStyleXfs>
  <cellXfs count="715">
    <xf numFmtId="0" fontId="0" fillId="0" borderId="0" xfId="0"/>
    <xf numFmtId="0" fontId="0" fillId="0" borderId="0" xfId="0" applyAlignment="1">
      <alignment horizontal="center"/>
    </xf>
    <xf numFmtId="169" fontId="6" fillId="5" borderId="8" xfId="2" applyNumberFormat="1" applyFont="1" applyFill="1" applyBorder="1" applyAlignment="1" applyProtection="1">
      <alignment vertical="center"/>
      <protection hidden="1"/>
    </xf>
    <xf numFmtId="0" fontId="6" fillId="8" borderId="16" xfId="0" applyFont="1" applyFill="1" applyBorder="1" applyAlignment="1" applyProtection="1">
      <alignment vertical="top" wrapText="1"/>
      <protection hidden="1"/>
    </xf>
    <xf numFmtId="0" fontId="7" fillId="9" borderId="24" xfId="0" applyFont="1" applyFill="1" applyBorder="1" applyAlignment="1" applyProtection="1">
      <alignment horizontal="center" vertical="top"/>
      <protection locked="0" hidden="1"/>
    </xf>
    <xf numFmtId="0" fontId="6" fillId="6" borderId="16" xfId="0" applyFont="1" applyFill="1" applyBorder="1" applyAlignment="1" applyProtection="1">
      <alignment horizontal="center" vertical="center" wrapText="1"/>
      <protection hidden="1"/>
    </xf>
    <xf numFmtId="0" fontId="6" fillId="6" borderId="16" xfId="0" applyFont="1" applyFill="1" applyBorder="1" applyAlignment="1" applyProtection="1">
      <alignment vertical="top"/>
      <protection locked="0"/>
    </xf>
    <xf numFmtId="0" fontId="7" fillId="0" borderId="0" xfId="0" applyFont="1" applyAlignment="1" applyProtection="1">
      <alignment horizontal="center" vertical="top"/>
      <protection locked="0" hidden="1"/>
    </xf>
    <xf numFmtId="0" fontId="7" fillId="0" borderId="0" xfId="0" applyFont="1" applyAlignment="1" applyProtection="1">
      <alignment vertical="top" wrapText="1"/>
      <protection hidden="1"/>
    </xf>
    <xf numFmtId="169" fontId="7" fillId="0" borderId="0" xfId="0" applyNumberFormat="1" applyFont="1" applyAlignment="1" applyProtection="1">
      <alignment horizontal="right"/>
      <protection hidden="1"/>
    </xf>
    <xf numFmtId="49" fontId="8" fillId="3" borderId="0" xfId="0" applyNumberFormat="1" applyFont="1" applyFill="1" applyAlignment="1">
      <alignment horizontal="center"/>
    </xf>
    <xf numFmtId="0" fontId="7" fillId="4" borderId="0" xfId="0" applyFont="1" applyFill="1" applyAlignment="1" applyProtection="1">
      <alignment horizontal="center" vertical="center"/>
      <protection hidden="1"/>
    </xf>
    <xf numFmtId="0" fontId="12" fillId="4" borderId="0" xfId="0" applyFont="1" applyFill="1" applyAlignment="1" applyProtection="1">
      <alignment horizontal="left" vertical="center"/>
      <protection hidden="1"/>
    </xf>
    <xf numFmtId="0" fontId="13" fillId="4" borderId="9" xfId="4" applyFont="1" applyFill="1" applyBorder="1" applyAlignment="1" applyProtection="1">
      <alignment horizontal="center" vertical="center" wrapText="1"/>
      <protection hidden="1"/>
    </xf>
    <xf numFmtId="0" fontId="14" fillId="0" borderId="0" xfId="0" applyFont="1" applyProtection="1">
      <protection hidden="1"/>
    </xf>
    <xf numFmtId="0" fontId="14" fillId="4" borderId="0" xfId="0" quotePrefix="1" applyFont="1" applyFill="1" applyAlignment="1" applyProtection="1">
      <alignment horizontal="center" vertical="center"/>
      <protection hidden="1"/>
    </xf>
    <xf numFmtId="0" fontId="15" fillId="4" borderId="0" xfId="0" applyFont="1" applyFill="1" applyAlignment="1" applyProtection="1">
      <alignment horizontal="left" vertical="center"/>
      <protection hidden="1"/>
    </xf>
    <xf numFmtId="0" fontId="16" fillId="4" borderId="9" xfId="4" applyFont="1" applyFill="1" applyBorder="1" applyAlignment="1" applyProtection="1">
      <alignment horizontal="center" vertical="center" wrapText="1"/>
      <protection hidden="1"/>
    </xf>
    <xf numFmtId="169" fontId="7" fillId="5" borderId="9" xfId="0" applyNumberFormat="1" applyFont="1" applyFill="1" applyBorder="1" applyAlignment="1" applyProtection="1">
      <alignment horizontal="right" vertical="center"/>
      <protection hidden="1"/>
    </xf>
    <xf numFmtId="0" fontId="16" fillId="4" borderId="4" xfId="4" applyFont="1" applyFill="1" applyBorder="1" applyAlignment="1" applyProtection="1">
      <alignment horizontal="center" vertical="center" wrapText="1"/>
      <protection hidden="1"/>
    </xf>
    <xf numFmtId="0" fontId="13" fillId="4" borderId="0" xfId="0" applyFont="1" applyFill="1" applyAlignment="1" applyProtection="1">
      <alignment horizontal="center" vertical="center" wrapText="1"/>
      <protection hidden="1"/>
    </xf>
    <xf numFmtId="169" fontId="7" fillId="5" borderId="0" xfId="0" applyNumberFormat="1" applyFont="1" applyFill="1" applyAlignment="1" applyProtection="1">
      <alignment horizontal="right" vertical="center"/>
      <protection hidden="1"/>
    </xf>
    <xf numFmtId="49" fontId="14" fillId="0" borderId="0" xfId="0" applyNumberFormat="1" applyFont="1" applyAlignment="1">
      <alignment vertical="top"/>
    </xf>
    <xf numFmtId="0" fontId="6" fillId="7" borderId="8" xfId="0" applyFont="1" applyFill="1" applyBorder="1" applyAlignment="1" applyProtection="1">
      <alignment horizontal="center" vertical="center"/>
      <protection hidden="1"/>
    </xf>
    <xf numFmtId="0" fontId="14" fillId="0" borderId="0" xfId="0" applyFont="1" applyProtection="1">
      <protection locked="0"/>
    </xf>
    <xf numFmtId="165" fontId="14" fillId="0" borderId="0" xfId="0" applyNumberFormat="1" applyFont="1" applyProtection="1">
      <protection locked="0"/>
    </xf>
    <xf numFmtId="0" fontId="14" fillId="0" borderId="0" xfId="0" applyFont="1" applyAlignment="1" applyProtection="1">
      <alignment vertical="top"/>
      <protection locked="0"/>
    </xf>
    <xf numFmtId="0" fontId="14" fillId="0" borderId="0" xfId="0" applyFont="1" applyAlignment="1" applyProtection="1">
      <alignment vertical="top" wrapText="1"/>
      <protection locked="0"/>
    </xf>
    <xf numFmtId="0" fontId="14" fillId="0" borderId="0" xfId="0" applyFont="1" applyAlignment="1" applyProtection="1">
      <alignment horizontal="center" vertical="top"/>
      <protection locked="0"/>
    </xf>
    <xf numFmtId="0" fontId="14" fillId="0" borderId="0" xfId="0" applyFont="1" applyAlignment="1" applyProtection="1">
      <alignment horizontal="center" vertical="center"/>
      <protection locked="0"/>
    </xf>
    <xf numFmtId="169" fontId="14" fillId="0" borderId="0" xfId="2" applyNumberFormat="1" applyFont="1" applyBorder="1" applyAlignment="1" applyProtection="1">
      <alignment vertical="top"/>
      <protection locked="0"/>
    </xf>
    <xf numFmtId="0" fontId="14" fillId="0" borderId="0" xfId="0" applyFont="1" applyAlignment="1">
      <alignment vertical="top"/>
    </xf>
    <xf numFmtId="0" fontId="14" fillId="0" borderId="0" xfId="0" applyFont="1" applyAlignment="1">
      <alignment vertical="top" wrapText="1"/>
    </xf>
    <xf numFmtId="0" fontId="14" fillId="0" borderId="0" xfId="0" applyFont="1" applyAlignment="1">
      <alignment horizontal="center" vertical="top"/>
    </xf>
    <xf numFmtId="0" fontId="14" fillId="0" borderId="0" xfId="0" applyFont="1" applyAlignment="1" applyProtection="1">
      <alignment horizontal="center" vertical="center"/>
      <protection hidden="1"/>
    </xf>
    <xf numFmtId="0" fontId="14" fillId="0" borderId="0" xfId="0" applyFont="1" applyAlignment="1">
      <alignment horizontal="center" vertical="center"/>
    </xf>
    <xf numFmtId="43" fontId="14" fillId="0" borderId="0" xfId="2" applyFont="1" applyAlignment="1">
      <alignment vertical="top"/>
    </xf>
    <xf numFmtId="0" fontId="14" fillId="0" borderId="0" xfId="0" applyFont="1"/>
    <xf numFmtId="49" fontId="14" fillId="8" borderId="27" xfId="0" applyNumberFormat="1" applyFont="1" applyFill="1" applyBorder="1" applyAlignment="1">
      <alignment horizontal="center" vertical="top"/>
    </xf>
    <xf numFmtId="0" fontId="6" fillId="6" borderId="23" xfId="0" applyFont="1" applyFill="1" applyBorder="1" applyAlignment="1" applyProtection="1">
      <alignment horizontal="center" vertical="top" wrapText="1"/>
      <protection locked="0" hidden="1"/>
    </xf>
    <xf numFmtId="4" fontId="6" fillId="6" borderId="17" xfId="0" applyNumberFormat="1" applyFont="1" applyFill="1" applyBorder="1" applyAlignment="1" applyProtection="1">
      <alignment horizontal="right" vertical="top" wrapText="1"/>
      <protection hidden="1"/>
    </xf>
    <xf numFmtId="1" fontId="7" fillId="0" borderId="29" xfId="0" applyNumberFormat="1" applyFont="1" applyBorder="1" applyAlignment="1" applyProtection="1">
      <alignment horizontal="center" vertical="top" wrapText="1"/>
      <protection locked="0" hidden="1"/>
    </xf>
    <xf numFmtId="173" fontId="7" fillId="0" borderId="29" xfId="0" applyNumberFormat="1" applyFont="1" applyBorder="1" applyAlignment="1" applyProtection="1">
      <alignment horizontal="center" vertical="top" wrapText="1"/>
      <protection locked="0" hidden="1"/>
    </xf>
    <xf numFmtId="168" fontId="14" fillId="0" borderId="30" xfId="0" applyNumberFormat="1" applyFont="1" applyBorder="1" applyAlignment="1" applyProtection="1">
      <alignment horizontal="center" vertical="center"/>
      <protection hidden="1"/>
    </xf>
    <xf numFmtId="49" fontId="14" fillId="8" borderId="31" xfId="0" applyNumberFormat="1" applyFont="1" applyFill="1" applyBorder="1" applyAlignment="1">
      <alignment horizontal="center" vertical="top"/>
    </xf>
    <xf numFmtId="174" fontId="6" fillId="9" borderId="22" xfId="1" applyNumberFormat="1" applyFont="1" applyFill="1" applyBorder="1" applyAlignment="1" applyProtection="1">
      <alignment horizontal="right" vertical="top"/>
      <protection hidden="1"/>
    </xf>
    <xf numFmtId="0" fontId="6" fillId="8" borderId="23" xfId="0" applyFont="1" applyFill="1" applyBorder="1" applyAlignment="1" applyProtection="1">
      <alignment horizontal="center" vertical="top" wrapText="1"/>
      <protection locked="0" hidden="1"/>
    </xf>
    <xf numFmtId="0" fontId="6" fillId="8" borderId="16" xfId="0" applyFont="1" applyFill="1" applyBorder="1" applyAlignment="1" applyProtection="1">
      <alignment vertical="top"/>
      <protection locked="0"/>
    </xf>
    <xf numFmtId="0" fontId="6" fillId="8" borderId="16" xfId="0" applyFont="1" applyFill="1" applyBorder="1" applyAlignment="1" applyProtection="1">
      <alignment horizontal="center" vertical="center" wrapText="1"/>
      <protection hidden="1"/>
    </xf>
    <xf numFmtId="4" fontId="6" fillId="8" borderId="17" xfId="0" applyNumberFormat="1" applyFont="1" applyFill="1" applyBorder="1" applyAlignment="1" applyProtection="1">
      <alignment horizontal="right" vertical="top" wrapText="1"/>
      <protection hidden="1"/>
    </xf>
    <xf numFmtId="170" fontId="6" fillId="9" borderId="22" xfId="2" applyNumberFormat="1" applyFont="1" applyFill="1" applyBorder="1" applyAlignment="1" applyProtection="1">
      <alignment horizontal="right" vertical="top"/>
      <protection hidden="1"/>
    </xf>
    <xf numFmtId="167" fontId="6" fillId="9" borderId="22" xfId="1" applyFont="1" applyFill="1" applyBorder="1" applyAlignment="1" applyProtection="1">
      <alignment horizontal="right" vertical="top"/>
      <protection hidden="1"/>
    </xf>
    <xf numFmtId="43" fontId="14" fillId="0" borderId="0" xfId="2" applyFont="1" applyFill="1" applyAlignment="1">
      <alignment vertical="top"/>
    </xf>
    <xf numFmtId="0" fontId="17" fillId="0" borderId="0" xfId="0" applyFont="1" applyAlignment="1">
      <alignment horizontal="center"/>
    </xf>
    <xf numFmtId="0" fontId="17" fillId="14" borderId="0" xfId="0" applyFont="1" applyFill="1" applyAlignment="1">
      <alignment horizontal="center"/>
    </xf>
    <xf numFmtId="49" fontId="14" fillId="0" borderId="32" xfId="0" applyNumberFormat="1" applyFont="1" applyBorder="1" applyAlignment="1">
      <alignment horizontal="center" vertical="top"/>
    </xf>
    <xf numFmtId="0" fontId="7" fillId="0" borderId="32" xfId="0" applyFont="1" applyBorder="1" applyAlignment="1" applyProtection="1">
      <alignment horizontal="center" vertical="top"/>
      <protection locked="0" hidden="1"/>
    </xf>
    <xf numFmtId="0" fontId="14" fillId="0" borderId="0" xfId="0" applyFont="1" applyAlignment="1" applyProtection="1">
      <alignment horizontal="center" vertical="top"/>
      <protection hidden="1"/>
    </xf>
    <xf numFmtId="169" fontId="6" fillId="0" borderId="15" xfId="2" applyNumberFormat="1" applyFont="1" applyFill="1" applyBorder="1" applyAlignment="1" applyProtection="1">
      <alignment horizontal="center" vertical="center"/>
      <protection hidden="1"/>
    </xf>
    <xf numFmtId="167" fontId="6" fillId="0" borderId="15" xfId="1" applyFont="1" applyFill="1" applyBorder="1" applyAlignment="1" applyProtection="1">
      <alignment horizontal="right" vertical="top"/>
      <protection hidden="1"/>
    </xf>
    <xf numFmtId="49" fontId="7" fillId="3" borderId="0" xfId="0" applyNumberFormat="1" applyFont="1" applyFill="1" applyAlignment="1">
      <alignment horizontal="center" vertical="center"/>
    </xf>
    <xf numFmtId="0" fontId="14" fillId="0" borderId="0" xfId="0" applyFont="1" applyAlignment="1" applyProtection="1">
      <alignment vertical="center"/>
      <protection hidden="1"/>
    </xf>
    <xf numFmtId="174" fontId="6" fillId="10" borderId="12" xfId="1" applyNumberFormat="1" applyFont="1" applyFill="1" applyBorder="1" applyAlignment="1" applyProtection="1">
      <alignment horizontal="right" vertical="center"/>
      <protection hidden="1"/>
    </xf>
    <xf numFmtId="0" fontId="14" fillId="0" borderId="0" xfId="0" applyFont="1" applyAlignment="1" applyProtection="1">
      <alignment vertical="center"/>
      <protection locked="0"/>
    </xf>
    <xf numFmtId="49" fontId="7" fillId="3" borderId="0" xfId="0" applyNumberFormat="1" applyFont="1" applyFill="1" applyAlignment="1">
      <alignment horizontal="center"/>
    </xf>
    <xf numFmtId="49" fontId="7" fillId="0" borderId="0" xfId="0" applyNumberFormat="1" applyFont="1" applyAlignment="1">
      <alignment horizontal="center"/>
    </xf>
    <xf numFmtId="0" fontId="6" fillId="0" borderId="0" xfId="0" applyFont="1" applyAlignment="1" applyProtection="1">
      <alignment horizontal="center" vertical="center"/>
      <protection hidden="1"/>
    </xf>
    <xf numFmtId="49" fontId="14" fillId="0" borderId="0" xfId="0" applyNumberFormat="1" applyFont="1"/>
    <xf numFmtId="169" fontId="14" fillId="0" borderId="0" xfId="0" applyNumberFormat="1" applyFont="1"/>
    <xf numFmtId="10" fontId="7" fillId="0" borderId="43" xfId="0" applyNumberFormat="1" applyFont="1" applyBorder="1" applyAlignment="1" applyProtection="1">
      <alignment horizontal="center" vertical="center"/>
      <protection hidden="1"/>
    </xf>
    <xf numFmtId="10" fontId="14" fillId="0" borderId="39" xfId="0" applyNumberFormat="1" applyFont="1" applyBorder="1" applyAlignment="1" applyProtection="1">
      <alignment horizontal="center" vertical="center"/>
      <protection hidden="1"/>
    </xf>
    <xf numFmtId="172" fontId="14" fillId="0" borderId="40" xfId="1" applyNumberFormat="1" applyFont="1" applyBorder="1" applyProtection="1">
      <protection hidden="1"/>
    </xf>
    <xf numFmtId="10" fontId="14" fillId="0" borderId="42" xfId="0" applyNumberFormat="1" applyFont="1" applyBorder="1" applyAlignment="1" applyProtection="1">
      <alignment horizontal="center" vertical="center"/>
      <protection hidden="1"/>
    </xf>
    <xf numFmtId="10" fontId="6" fillId="0" borderId="43" xfId="0" applyNumberFormat="1" applyFont="1" applyBorder="1" applyAlignment="1" applyProtection="1">
      <alignment horizontal="center" vertical="center"/>
      <protection hidden="1"/>
    </xf>
    <xf numFmtId="172" fontId="6" fillId="0" borderId="44" xfId="1" applyNumberFormat="1" applyFont="1" applyBorder="1" applyProtection="1">
      <protection hidden="1"/>
    </xf>
    <xf numFmtId="172" fontId="6" fillId="10" borderId="12" xfId="1" applyNumberFormat="1" applyFont="1" applyFill="1" applyBorder="1" applyAlignment="1" applyProtection="1">
      <alignment horizontal="right"/>
      <protection hidden="1"/>
    </xf>
    <xf numFmtId="0" fontId="14" fillId="11" borderId="36" xfId="0" applyFont="1" applyFill="1" applyBorder="1"/>
    <xf numFmtId="0" fontId="7" fillId="11" borderId="34" xfId="0" applyFont="1" applyFill="1" applyBorder="1" applyAlignment="1">
      <alignment horizontal="center" vertical="center"/>
    </xf>
    <xf numFmtId="9" fontId="14" fillId="11" borderId="45" xfId="3" applyFont="1" applyFill="1" applyBorder="1" applyAlignment="1">
      <alignment horizontal="center" vertical="center"/>
    </xf>
    <xf numFmtId="169" fontId="14" fillId="11" borderId="35" xfId="0" applyNumberFormat="1" applyFont="1" applyFill="1" applyBorder="1"/>
    <xf numFmtId="49" fontId="6" fillId="6" borderId="0" xfId="0" applyNumberFormat="1" applyFont="1" applyFill="1" applyAlignment="1">
      <alignment horizontal="center" vertical="center"/>
    </xf>
    <xf numFmtId="0" fontId="14" fillId="11" borderId="6" xfId="0" applyFont="1" applyFill="1" applyBorder="1"/>
    <xf numFmtId="0" fontId="7" fillId="11" borderId="14" xfId="0" applyFont="1" applyFill="1" applyBorder="1" applyAlignment="1">
      <alignment horizontal="center" vertical="center"/>
    </xf>
    <xf numFmtId="0" fontId="6" fillId="11" borderId="14" xfId="0" applyFont="1" applyFill="1" applyBorder="1" applyAlignment="1">
      <alignment horizontal="center" vertical="center"/>
    </xf>
    <xf numFmtId="169" fontId="14" fillId="11" borderId="10" xfId="0" applyNumberFormat="1" applyFont="1" applyFill="1" applyBorder="1"/>
    <xf numFmtId="0" fontId="14" fillId="0" borderId="1" xfId="0" applyFont="1" applyBorder="1" applyProtection="1">
      <protection hidden="1"/>
    </xf>
    <xf numFmtId="0" fontId="14" fillId="6" borderId="11" xfId="0" applyFont="1" applyFill="1" applyBorder="1"/>
    <xf numFmtId="0" fontId="7" fillId="6" borderId="13" xfId="0" applyFont="1" applyFill="1" applyBorder="1" applyAlignment="1">
      <alignment horizontal="center" vertical="center"/>
    </xf>
    <xf numFmtId="9" fontId="7" fillId="6" borderId="12" xfId="0" applyNumberFormat="1" applyFont="1" applyFill="1" applyBorder="1" applyAlignment="1">
      <alignment horizontal="center" vertical="center"/>
    </xf>
    <xf numFmtId="169" fontId="14" fillId="6" borderId="1" xfId="0" applyNumberFormat="1" applyFont="1" applyFill="1" applyBorder="1"/>
    <xf numFmtId="0" fontId="14" fillId="6" borderId="13" xfId="0" applyFont="1" applyFill="1" applyBorder="1" applyAlignment="1">
      <alignment horizontal="center" vertical="center"/>
    </xf>
    <xf numFmtId="0" fontId="6" fillId="6" borderId="13" xfId="0" applyFont="1" applyFill="1" applyBorder="1" applyAlignment="1">
      <alignment horizontal="center" vertical="center"/>
    </xf>
    <xf numFmtId="169" fontId="14" fillId="0" borderId="0" xfId="0" applyNumberFormat="1" applyFont="1" applyAlignment="1" applyProtection="1">
      <alignment horizontal="center" vertical="center"/>
      <protection hidden="1"/>
    </xf>
    <xf numFmtId="169" fontId="14" fillId="0" borderId="0" xfId="0" applyNumberFormat="1" applyFont="1" applyProtection="1">
      <protection hidden="1"/>
    </xf>
    <xf numFmtId="0" fontId="14" fillId="0" borderId="1" xfId="0" applyFont="1" applyBorder="1" applyAlignment="1" applyProtection="1">
      <alignment horizontal="right" vertical="center"/>
      <protection hidden="1"/>
    </xf>
    <xf numFmtId="0" fontId="10" fillId="0" borderId="0" xfId="0" applyFont="1"/>
    <xf numFmtId="49" fontId="7" fillId="0" borderId="0" xfId="0" applyNumberFormat="1" applyFont="1" applyAlignment="1">
      <alignment horizontal="center" vertical="center"/>
    </xf>
    <xf numFmtId="1" fontId="7" fillId="0" borderId="0" xfId="0" applyNumberFormat="1" applyFont="1" applyAlignment="1" applyProtection="1">
      <alignment horizontal="center" vertical="top" wrapText="1"/>
      <protection locked="0" hidden="1"/>
    </xf>
    <xf numFmtId="169" fontId="6" fillId="0" borderId="0" xfId="0" applyNumberFormat="1" applyFont="1" applyAlignment="1" applyProtection="1">
      <alignment horizontal="center" vertical="center"/>
      <protection hidden="1"/>
    </xf>
    <xf numFmtId="174" fontId="6" fillId="0" borderId="0" xfId="1" applyNumberFormat="1" applyFont="1" applyFill="1" applyBorder="1" applyAlignment="1" applyProtection="1">
      <alignment horizontal="right" vertical="center"/>
      <protection hidden="1"/>
    </xf>
    <xf numFmtId="1" fontId="7" fillId="0" borderId="60" xfId="0" applyNumberFormat="1" applyFont="1" applyBorder="1" applyAlignment="1" applyProtection="1">
      <alignment horizontal="center" vertical="top" wrapText="1"/>
      <protection locked="0" hidden="1"/>
    </xf>
    <xf numFmtId="169" fontId="6" fillId="0" borderId="4" xfId="0" applyNumberFormat="1" applyFont="1" applyBorder="1" applyAlignment="1" applyProtection="1">
      <alignment horizontal="center" vertical="center"/>
      <protection hidden="1"/>
    </xf>
    <xf numFmtId="174" fontId="6" fillId="0" borderId="5" xfId="1" applyNumberFormat="1" applyFont="1" applyFill="1" applyBorder="1" applyAlignment="1" applyProtection="1">
      <alignment horizontal="right" vertical="center"/>
      <protection hidden="1"/>
    </xf>
    <xf numFmtId="172" fontId="6" fillId="17" borderId="40" xfId="1" applyNumberFormat="1" applyFont="1" applyFill="1" applyBorder="1" applyAlignment="1" applyProtection="1">
      <alignment vertical="top"/>
      <protection hidden="1"/>
    </xf>
    <xf numFmtId="0" fontId="4" fillId="4" borderId="0" xfId="0" applyFont="1" applyFill="1" applyAlignment="1" applyProtection="1">
      <alignment horizontal="center" vertical="center"/>
      <protection hidden="1"/>
    </xf>
    <xf numFmtId="0" fontId="14" fillId="4" borderId="0" xfId="0" applyFont="1" applyFill="1" applyAlignment="1" applyProtection="1">
      <alignment horizontal="center"/>
      <protection hidden="1"/>
    </xf>
    <xf numFmtId="0" fontId="6" fillId="6" borderId="16" xfId="0" applyFont="1" applyFill="1" applyBorder="1" applyAlignment="1" applyProtection="1">
      <alignment horizontal="center" vertical="top" wrapText="1"/>
      <protection hidden="1"/>
    </xf>
    <xf numFmtId="0" fontId="6" fillId="8" borderId="16" xfId="0" applyFont="1" applyFill="1" applyBorder="1" applyAlignment="1" applyProtection="1">
      <alignment horizontal="center" vertical="top" wrapText="1"/>
      <protection hidden="1"/>
    </xf>
    <xf numFmtId="0" fontId="14" fillId="0" borderId="0" xfId="0" applyFont="1" applyAlignment="1">
      <alignment horizontal="center"/>
    </xf>
    <xf numFmtId="0" fontId="14" fillId="0" borderId="0" xfId="0" applyFont="1" applyAlignment="1" applyProtection="1">
      <alignment horizontal="center"/>
      <protection hidden="1"/>
    </xf>
    <xf numFmtId="0" fontId="14" fillId="11" borderId="34" xfId="0" applyFont="1" applyFill="1" applyBorder="1" applyAlignment="1">
      <alignment horizontal="center"/>
    </xf>
    <xf numFmtId="0" fontId="14" fillId="11" borderId="14" xfId="0" applyFont="1" applyFill="1" applyBorder="1" applyAlignment="1">
      <alignment horizontal="center"/>
    </xf>
    <xf numFmtId="0" fontId="14" fillId="6" borderId="13" xfId="0" applyFont="1" applyFill="1" applyBorder="1" applyAlignment="1">
      <alignment horizontal="center"/>
    </xf>
    <xf numFmtId="49" fontId="14" fillId="0" borderId="28" xfId="0" applyNumberFormat="1" applyFont="1" applyBorder="1" applyAlignment="1">
      <alignment horizontal="center" vertical="top"/>
    </xf>
    <xf numFmtId="0" fontId="7" fillId="0" borderId="30" xfId="0" applyFont="1" applyBorder="1" applyAlignment="1" applyProtection="1">
      <alignment vertical="top" wrapText="1"/>
      <protection hidden="1"/>
    </xf>
    <xf numFmtId="0" fontId="14" fillId="0" borderId="30" xfId="0" applyFont="1" applyBorder="1" applyAlignment="1" applyProtection="1">
      <alignment horizontal="center" vertical="top"/>
      <protection hidden="1"/>
    </xf>
    <xf numFmtId="172" fontId="14" fillId="0" borderId="30" xfId="1" applyNumberFormat="1" applyFont="1" applyFill="1" applyBorder="1" applyAlignment="1" applyProtection="1">
      <alignment horizontal="center" vertical="center"/>
      <protection hidden="1"/>
    </xf>
    <xf numFmtId="172" fontId="14" fillId="0" borderId="46" xfId="1" applyNumberFormat="1" applyFont="1" applyFill="1" applyBorder="1" applyAlignment="1" applyProtection="1">
      <alignment horizontal="center" vertical="center"/>
      <protection hidden="1"/>
    </xf>
    <xf numFmtId="3" fontId="14" fillId="0" borderId="0" xfId="0" applyNumberFormat="1" applyFont="1"/>
    <xf numFmtId="167" fontId="14" fillId="0" borderId="0" xfId="1" applyFont="1"/>
    <xf numFmtId="49" fontId="14" fillId="0" borderId="0" xfId="0" applyNumberFormat="1" applyFont="1" applyAlignment="1">
      <alignment vertical="center"/>
    </xf>
    <xf numFmtId="0" fontId="14" fillId="0" borderId="30" xfId="0" applyFont="1" applyBorder="1" applyAlignment="1" applyProtection="1">
      <alignment horizontal="center" vertical="center"/>
      <protection hidden="1"/>
    </xf>
    <xf numFmtId="0" fontId="7" fillId="0" borderId="30" xfId="0" applyFont="1" applyBorder="1" applyAlignment="1" applyProtection="1">
      <alignment horizontal="left" vertical="top" wrapText="1"/>
      <protection hidden="1"/>
    </xf>
    <xf numFmtId="172" fontId="14" fillId="0" borderId="0" xfId="1" applyNumberFormat="1" applyFont="1" applyFill="1" applyBorder="1" applyAlignment="1" applyProtection="1">
      <alignment horizontal="center" vertical="center"/>
      <protection hidden="1"/>
    </xf>
    <xf numFmtId="49" fontId="7" fillId="0" borderId="28" xfId="0" applyNumberFormat="1" applyFont="1" applyBorder="1" applyAlignment="1">
      <alignment horizontal="center" vertical="top"/>
    </xf>
    <xf numFmtId="0" fontId="7" fillId="0" borderId="30" xfId="0" applyFont="1" applyBorder="1" applyAlignment="1" applyProtection="1">
      <alignment horizontal="center" vertical="top"/>
      <protection hidden="1"/>
    </xf>
    <xf numFmtId="172" fontId="7" fillId="0" borderId="30" xfId="1" applyNumberFormat="1" applyFont="1" applyFill="1" applyBorder="1" applyAlignment="1" applyProtection="1">
      <alignment horizontal="center" vertical="center"/>
      <protection hidden="1"/>
    </xf>
    <xf numFmtId="0" fontId="7" fillId="0" borderId="0" xfId="0" applyFont="1"/>
    <xf numFmtId="49" fontId="24" fillId="0" borderId="0" xfId="0" applyNumberFormat="1" applyFont="1" applyAlignment="1">
      <alignment vertical="center"/>
    </xf>
    <xf numFmtId="0" fontId="24" fillId="0" borderId="0" xfId="0" applyFont="1" applyAlignment="1" applyProtection="1">
      <alignment vertical="center"/>
      <protection locked="0"/>
    </xf>
    <xf numFmtId="0" fontId="21" fillId="0" borderId="0" xfId="0" applyFont="1"/>
    <xf numFmtId="0" fontId="21" fillId="12" borderId="0" xfId="0" applyFont="1" applyFill="1"/>
    <xf numFmtId="14" fontId="14" fillId="0" borderId="0" xfId="0" applyNumberFormat="1" applyFont="1"/>
    <xf numFmtId="14" fontId="7" fillId="0" borderId="0" xfId="0" applyNumberFormat="1" applyFont="1"/>
    <xf numFmtId="49" fontId="14" fillId="3" borderId="31" xfId="0" applyNumberFormat="1" applyFont="1" applyFill="1" applyBorder="1" applyAlignment="1">
      <alignment horizontal="center" vertical="top"/>
    </xf>
    <xf numFmtId="49" fontId="14" fillId="0" borderId="0" xfId="0" applyNumberFormat="1" applyFont="1" applyAlignment="1">
      <alignment horizontal="center" vertical="top"/>
    </xf>
    <xf numFmtId="0" fontId="7" fillId="0" borderId="15" xfId="0" applyFont="1" applyBorder="1" applyAlignment="1" applyProtection="1">
      <alignment vertical="top" wrapText="1"/>
      <protection hidden="1"/>
    </xf>
    <xf numFmtId="0" fontId="14" fillId="0" borderId="15" xfId="0" applyFont="1" applyBorder="1" applyAlignment="1" applyProtection="1">
      <alignment horizontal="center" vertical="top"/>
      <protection hidden="1"/>
    </xf>
    <xf numFmtId="0" fontId="14" fillId="0" borderId="15" xfId="0" applyFont="1" applyBorder="1" applyAlignment="1" applyProtection="1">
      <alignment horizontal="right" vertical="top"/>
      <protection locked="0" hidden="1"/>
    </xf>
    <xf numFmtId="0" fontId="5" fillId="10" borderId="11" xfId="4" applyFill="1" applyBorder="1" applyAlignment="1" applyProtection="1">
      <protection hidden="1"/>
    </xf>
    <xf numFmtId="0" fontId="7" fillId="0" borderId="6" xfId="0" applyFont="1" applyBorder="1" applyAlignment="1" applyProtection="1">
      <alignment horizontal="center" vertical="center"/>
      <protection locked="0"/>
    </xf>
    <xf numFmtId="0" fontId="21" fillId="0" borderId="27" xfId="0" applyFont="1" applyBorder="1"/>
    <xf numFmtId="0" fontId="25" fillId="12" borderId="25" xfId="0" applyFont="1" applyFill="1" applyBorder="1" applyAlignment="1">
      <alignment vertical="center"/>
    </xf>
    <xf numFmtId="0" fontId="25" fillId="12" borderId="25" xfId="0" applyFont="1" applyFill="1" applyBorder="1" applyAlignment="1">
      <alignment horizontal="right" vertical="center" wrapText="1"/>
    </xf>
    <xf numFmtId="0" fontId="21" fillId="0" borderId="32" xfId="0" applyFont="1" applyBorder="1"/>
    <xf numFmtId="49" fontId="14" fillId="0" borderId="32" xfId="0" applyNumberFormat="1" applyFont="1" applyBorder="1" applyAlignment="1">
      <alignment vertical="top"/>
    </xf>
    <xf numFmtId="15" fontId="7" fillId="0" borderId="51" xfId="0" applyNumberFormat="1" applyFont="1" applyBorder="1" applyAlignment="1" applyProtection="1">
      <alignment horizontal="center" vertical="top" wrapText="1"/>
      <protection locked="0"/>
    </xf>
    <xf numFmtId="49" fontId="14" fillId="0" borderId="58" xfId="0" applyNumberFormat="1" applyFont="1" applyBorder="1" applyAlignment="1">
      <alignment vertical="top"/>
    </xf>
    <xf numFmtId="171" fontId="6" fillId="0" borderId="20" xfId="2" applyNumberFormat="1" applyFont="1" applyBorder="1" applyAlignment="1" applyProtection="1">
      <alignment horizontal="center" vertical="center"/>
      <protection locked="0"/>
    </xf>
    <xf numFmtId="171" fontId="6" fillId="0" borderId="22" xfId="2" applyNumberFormat="1" applyFont="1" applyBorder="1" applyAlignment="1" applyProtection="1">
      <alignment horizontal="centerContinuous" vertical="top"/>
      <protection locked="0"/>
    </xf>
    <xf numFmtId="168" fontId="14" fillId="0" borderId="0" xfId="0" applyNumberFormat="1" applyFont="1" applyAlignment="1" applyProtection="1">
      <alignment horizontal="center" vertical="center"/>
      <protection hidden="1"/>
    </xf>
    <xf numFmtId="0" fontId="30" fillId="18" borderId="1" xfId="0" applyFont="1" applyFill="1" applyBorder="1" applyAlignment="1" applyProtection="1">
      <alignment horizontal="center" vertical="center"/>
      <protection hidden="1"/>
    </xf>
    <xf numFmtId="0" fontId="21" fillId="0" borderId="0" xfId="0" applyFont="1" applyProtection="1">
      <protection locked="0"/>
    </xf>
    <xf numFmtId="49" fontId="21" fillId="0" borderId="0" xfId="0" applyNumberFormat="1" applyFont="1" applyAlignment="1">
      <alignment vertical="top"/>
    </xf>
    <xf numFmtId="49" fontId="21" fillId="8" borderId="27" xfId="0" applyNumberFormat="1" applyFont="1" applyFill="1" applyBorder="1" applyAlignment="1">
      <alignment horizontal="center" vertical="top"/>
    </xf>
    <xf numFmtId="0" fontId="30" fillId="6" borderId="23" xfId="0" applyFont="1" applyFill="1" applyBorder="1" applyAlignment="1" applyProtection="1">
      <alignment horizontal="center" vertical="top" wrapText="1"/>
      <protection locked="0" hidden="1"/>
    </xf>
    <xf numFmtId="0" fontId="21" fillId="19" borderId="0" xfId="0" applyFont="1" applyFill="1" applyAlignment="1">
      <alignment vertical="top"/>
    </xf>
    <xf numFmtId="0" fontId="21" fillId="19" borderId="0" xfId="0" applyFont="1" applyFill="1" applyAlignment="1">
      <alignment vertical="top" wrapText="1"/>
    </xf>
    <xf numFmtId="0" fontId="21" fillId="19" borderId="0" xfId="0" applyFont="1" applyFill="1" applyAlignment="1">
      <alignment horizontal="center" vertical="top"/>
    </xf>
    <xf numFmtId="0" fontId="21" fillId="19" borderId="0" xfId="0" applyFont="1" applyFill="1" applyAlignment="1" applyProtection="1">
      <alignment horizontal="center" vertical="center"/>
      <protection hidden="1"/>
    </xf>
    <xf numFmtId="0" fontId="21" fillId="19" borderId="0" xfId="0" applyFont="1" applyFill="1" applyAlignment="1">
      <alignment horizontal="center" vertical="center"/>
    </xf>
    <xf numFmtId="43" fontId="21" fillId="19" borderId="0" xfId="2" applyFont="1" applyFill="1" applyAlignment="1">
      <alignment vertical="top"/>
    </xf>
    <xf numFmtId="0" fontId="30" fillId="19" borderId="23" xfId="0" applyFont="1" applyFill="1" applyBorder="1" applyAlignment="1" applyProtection="1">
      <alignment horizontal="center" vertical="top" wrapText="1"/>
      <protection locked="0" hidden="1"/>
    </xf>
    <xf numFmtId="0" fontId="30" fillId="19" borderId="16" xfId="0" applyFont="1" applyFill="1" applyBorder="1" applyAlignment="1" applyProtection="1">
      <alignment vertical="top"/>
      <protection locked="0"/>
    </xf>
    <xf numFmtId="0" fontId="30" fillId="19" borderId="16" xfId="0" applyFont="1" applyFill="1" applyBorder="1" applyAlignment="1" applyProtection="1">
      <alignment horizontal="center" vertical="top" wrapText="1"/>
      <protection hidden="1"/>
    </xf>
    <xf numFmtId="0" fontId="30" fillId="19" borderId="16" xfId="0" applyFont="1" applyFill="1" applyBorder="1" applyAlignment="1" applyProtection="1">
      <alignment horizontal="center" vertical="center" wrapText="1"/>
      <protection hidden="1"/>
    </xf>
    <xf numFmtId="4" fontId="30" fillId="19" borderId="17" xfId="0" applyNumberFormat="1" applyFont="1" applyFill="1" applyBorder="1" applyAlignment="1" applyProtection="1">
      <alignment horizontal="right" vertical="top" wrapText="1"/>
      <protection hidden="1"/>
    </xf>
    <xf numFmtId="0" fontId="31" fillId="2" borderId="1" xfId="0" applyFont="1" applyFill="1" applyBorder="1" applyAlignment="1" applyProtection="1">
      <alignment horizontal="center" vertical="center"/>
      <protection hidden="1"/>
    </xf>
    <xf numFmtId="0" fontId="14" fillId="0" borderId="41" xfId="0" applyFont="1" applyBorder="1" applyAlignment="1" applyProtection="1">
      <alignment horizontal="right" vertical="center"/>
      <protection hidden="1"/>
    </xf>
    <xf numFmtId="0" fontId="14" fillId="0" borderId="26" xfId="0" applyFont="1" applyBorder="1" applyAlignment="1" applyProtection="1">
      <alignment horizontal="right" vertical="center"/>
      <protection hidden="1"/>
    </xf>
    <xf numFmtId="169" fontId="6" fillId="9" borderId="21" xfId="2" applyNumberFormat="1" applyFont="1" applyFill="1" applyBorder="1" applyAlignment="1" applyProtection="1">
      <alignment horizontal="center" vertical="center"/>
      <protection hidden="1"/>
    </xf>
    <xf numFmtId="0" fontId="6" fillId="0" borderId="2" xfId="0" applyFont="1" applyBorder="1" applyAlignment="1" applyProtection="1">
      <alignment horizontal="right" vertical="center" wrapText="1"/>
      <protection hidden="1"/>
    </xf>
    <xf numFmtId="0" fontId="6" fillId="0" borderId="15" xfId="0" applyFont="1" applyBorder="1" applyAlignment="1" applyProtection="1">
      <alignment horizontal="right" vertical="center" wrapText="1"/>
      <protection hidden="1"/>
    </xf>
    <xf numFmtId="0" fontId="6" fillId="0" borderId="3" xfId="0" applyFont="1" applyBorder="1" applyAlignment="1" applyProtection="1">
      <alignment horizontal="right" vertical="center" wrapText="1"/>
      <protection hidden="1"/>
    </xf>
    <xf numFmtId="0" fontId="6" fillId="0" borderId="6" xfId="0" applyFont="1" applyBorder="1" applyAlignment="1" applyProtection="1">
      <alignment horizontal="right" vertical="center" wrapText="1"/>
      <protection hidden="1"/>
    </xf>
    <xf numFmtId="0" fontId="6" fillId="0" borderId="14" xfId="0" applyFont="1" applyBorder="1" applyAlignment="1" applyProtection="1">
      <alignment horizontal="right" vertical="center" wrapText="1"/>
      <protection hidden="1"/>
    </xf>
    <xf numFmtId="0" fontId="6" fillId="0" borderId="7" xfId="0" applyFont="1" applyBorder="1" applyAlignment="1" applyProtection="1">
      <alignment horizontal="right" vertical="center" wrapText="1"/>
      <protection hidden="1"/>
    </xf>
    <xf numFmtId="169" fontId="11" fillId="0" borderId="8" xfId="0" applyNumberFormat="1" applyFont="1" applyBorder="1" applyAlignment="1">
      <alignment horizontal="center" vertical="center"/>
    </xf>
    <xf numFmtId="169" fontId="11" fillId="0" borderId="10" xfId="0" applyNumberFormat="1" applyFont="1" applyBorder="1" applyAlignment="1">
      <alignment horizontal="center" vertical="center"/>
    </xf>
    <xf numFmtId="0" fontId="6" fillId="0" borderId="41" xfId="0" applyFont="1" applyBorder="1" applyAlignment="1" applyProtection="1">
      <alignment horizontal="right" vertical="center"/>
      <protection hidden="1"/>
    </xf>
    <xf numFmtId="0" fontId="6" fillId="0" borderId="26" xfId="0" applyFont="1" applyBorder="1" applyAlignment="1" applyProtection="1">
      <alignment horizontal="right" vertical="center"/>
      <protection hidden="1"/>
    </xf>
    <xf numFmtId="0" fontId="7" fillId="0" borderId="48" xfId="0" applyFont="1" applyBorder="1" applyAlignment="1" applyProtection="1">
      <alignment horizontal="right" vertical="center"/>
      <protection hidden="1"/>
    </xf>
    <xf numFmtId="0" fontId="7" fillId="0" borderId="49" xfId="0" applyFont="1" applyBorder="1" applyAlignment="1" applyProtection="1">
      <alignment horizontal="right" vertical="center"/>
      <protection hidden="1"/>
    </xf>
    <xf numFmtId="0" fontId="6" fillId="10" borderId="13" xfId="0" applyFont="1" applyFill="1" applyBorder="1" applyAlignment="1" applyProtection="1">
      <alignment horizontal="center" vertical="center"/>
      <protection hidden="1"/>
    </xf>
    <xf numFmtId="0" fontId="6" fillId="13" borderId="11" xfId="0" applyFont="1" applyFill="1" applyBorder="1" applyAlignment="1" applyProtection="1">
      <alignment horizontal="center"/>
      <protection hidden="1"/>
    </xf>
    <xf numFmtId="0" fontId="6" fillId="13" borderId="13" xfId="0" applyFont="1" applyFill="1" applyBorder="1" applyAlignment="1" applyProtection="1">
      <alignment horizontal="center"/>
      <protection hidden="1"/>
    </xf>
    <xf numFmtId="0" fontId="6" fillId="13" borderId="12" xfId="0" applyFont="1" applyFill="1" applyBorder="1" applyAlignment="1" applyProtection="1">
      <alignment horizontal="center"/>
      <protection hidden="1"/>
    </xf>
    <xf numFmtId="0" fontId="7" fillId="0" borderId="2" xfId="0" applyFont="1" applyBorder="1" applyAlignment="1" applyProtection="1">
      <alignment horizontal="center" vertical="center" wrapText="1"/>
      <protection hidden="1"/>
    </xf>
    <xf numFmtId="0" fontId="7" fillId="0" borderId="15" xfId="0" applyFont="1" applyBorder="1" applyAlignment="1" applyProtection="1">
      <alignment horizontal="center" vertical="center" wrapText="1"/>
      <protection hidden="1"/>
    </xf>
    <xf numFmtId="0" fontId="7" fillId="0" borderId="3" xfId="0" applyFont="1" applyBorder="1" applyAlignment="1" applyProtection="1">
      <alignment horizontal="center" vertical="center" wrapText="1"/>
      <protection hidden="1"/>
    </xf>
    <xf numFmtId="0" fontId="7" fillId="0" borderId="6" xfId="0" applyFont="1" applyBorder="1" applyAlignment="1" applyProtection="1">
      <alignment horizontal="center" vertical="center" wrapText="1"/>
      <protection hidden="1"/>
    </xf>
    <xf numFmtId="0" fontId="7" fillId="0" borderId="14" xfId="0" applyFont="1" applyBorder="1" applyAlignment="1" applyProtection="1">
      <alignment horizontal="center" vertical="center" wrapText="1"/>
      <protection hidden="1"/>
    </xf>
    <xf numFmtId="0" fontId="7" fillId="0" borderId="7" xfId="0" applyFont="1" applyBorder="1" applyAlignment="1" applyProtection="1">
      <alignment horizontal="center" vertical="center" wrapText="1"/>
      <protection hidden="1"/>
    </xf>
    <xf numFmtId="169" fontId="6" fillId="10" borderId="11" xfId="0" applyNumberFormat="1" applyFont="1" applyFill="1" applyBorder="1" applyAlignment="1" applyProtection="1">
      <alignment horizontal="center" vertical="center"/>
      <protection hidden="1"/>
    </xf>
    <xf numFmtId="169" fontId="6" fillId="10" borderId="13" xfId="0" applyNumberFormat="1" applyFont="1" applyFill="1" applyBorder="1" applyAlignment="1" applyProtection="1">
      <alignment horizontal="center" vertical="center"/>
      <protection hidden="1"/>
    </xf>
    <xf numFmtId="0" fontId="6" fillId="17" borderId="37" xfId="0" applyFont="1" applyFill="1" applyBorder="1" applyAlignment="1" applyProtection="1">
      <alignment horizontal="center"/>
      <protection hidden="1"/>
    </xf>
    <xf numFmtId="0" fontId="6" fillId="17" borderId="38" xfId="0" applyFont="1" applyFill="1" applyBorder="1" applyAlignment="1" applyProtection="1">
      <alignment horizontal="center"/>
      <protection hidden="1"/>
    </xf>
    <xf numFmtId="0" fontId="6" fillId="17" borderId="39" xfId="0" applyFont="1" applyFill="1" applyBorder="1" applyAlignment="1" applyProtection="1">
      <alignment horizontal="center"/>
      <protection hidden="1"/>
    </xf>
    <xf numFmtId="0" fontId="13" fillId="4" borderId="9" xfId="0" applyFont="1" applyFill="1" applyBorder="1" applyAlignment="1" applyProtection="1">
      <alignment horizontal="center" vertical="center" wrapText="1"/>
      <protection hidden="1"/>
    </xf>
    <xf numFmtId="0" fontId="23" fillId="2" borderId="0" xfId="0" applyFont="1" applyFill="1" applyAlignment="1" applyProtection="1">
      <alignment horizontal="center" vertical="center"/>
      <protection locked="0"/>
    </xf>
    <xf numFmtId="0" fontId="26" fillId="12" borderId="32" xfId="0" applyFont="1" applyFill="1" applyBorder="1" applyAlignment="1">
      <alignment horizontal="center" vertical="center" wrapText="1"/>
    </xf>
    <xf numFmtId="0" fontId="26" fillId="12" borderId="0" xfId="0" applyFont="1" applyFill="1" applyAlignment="1">
      <alignment horizontal="center" vertical="center" wrapText="1"/>
    </xf>
    <xf numFmtId="0" fontId="26" fillId="12" borderId="58" xfId="0" applyFont="1" applyFill="1" applyBorder="1" applyAlignment="1">
      <alignment horizontal="center" vertical="center" wrapText="1"/>
    </xf>
    <xf numFmtId="0" fontId="26" fillId="12" borderId="47" xfId="0" applyFont="1" applyFill="1" applyBorder="1" applyAlignment="1">
      <alignment horizontal="center" vertical="center" wrapText="1"/>
    </xf>
    <xf numFmtId="0" fontId="9" fillId="0" borderId="0" xfId="0" applyFont="1" applyAlignment="1" applyProtection="1">
      <alignment horizontal="center" vertical="center" wrapText="1"/>
      <protection locked="0"/>
    </xf>
    <xf numFmtId="0" fontId="9" fillId="0" borderId="33" xfId="0" applyFont="1" applyBorder="1" applyAlignment="1" applyProtection="1">
      <alignment horizontal="center" vertical="center" wrapText="1"/>
      <protection locked="0"/>
    </xf>
    <xf numFmtId="0" fontId="9" fillId="0" borderId="47" xfId="0" applyFont="1" applyBorder="1" applyAlignment="1" applyProtection="1">
      <alignment horizontal="center" vertical="center" wrapText="1"/>
      <protection locked="0"/>
    </xf>
    <xf numFmtId="0" fontId="9" fillId="0" borderId="59" xfId="0" applyFont="1" applyBorder="1" applyAlignment="1" applyProtection="1">
      <alignment horizontal="center" vertical="center" wrapText="1"/>
      <protection locked="0"/>
    </xf>
    <xf numFmtId="0" fontId="7" fillId="0" borderId="4" xfId="0" applyFont="1" applyBorder="1" applyAlignment="1" applyProtection="1">
      <alignment horizontal="center" vertical="top" wrapText="1"/>
      <protection locked="0"/>
    </xf>
    <xf numFmtId="0" fontId="7" fillId="0" borderId="5" xfId="0" applyFont="1" applyBorder="1" applyAlignment="1" applyProtection="1">
      <alignment horizontal="center" vertical="top" wrapText="1"/>
      <protection locked="0"/>
    </xf>
    <xf numFmtId="0" fontId="7" fillId="0" borderId="62" xfId="0" applyFont="1" applyBorder="1" applyAlignment="1" applyProtection="1">
      <alignment horizontal="center" vertical="top" wrapText="1"/>
      <protection locked="0"/>
    </xf>
    <xf numFmtId="0" fontId="7" fillId="0" borderId="63" xfId="0" applyFont="1" applyBorder="1" applyAlignment="1" applyProtection="1">
      <alignment horizontal="center" vertical="top" wrapText="1"/>
      <protection locked="0"/>
    </xf>
    <xf numFmtId="0" fontId="27" fillId="0" borderId="4" xfId="0" applyFont="1" applyBorder="1" applyAlignment="1" applyProtection="1">
      <alignment horizontal="center" vertical="center" wrapText="1"/>
      <protection locked="0"/>
    </xf>
    <xf numFmtId="0" fontId="27" fillId="0" borderId="0" xfId="0" applyFont="1" applyAlignment="1" applyProtection="1">
      <alignment horizontal="center" vertical="center" wrapText="1"/>
      <protection locked="0"/>
    </xf>
    <xf numFmtId="0" fontId="27" fillId="0" borderId="5" xfId="0" applyFont="1" applyBorder="1" applyAlignment="1" applyProtection="1">
      <alignment horizontal="center" vertical="center" wrapText="1"/>
      <protection locked="0"/>
    </xf>
    <xf numFmtId="0" fontId="27" fillId="0" borderId="62" xfId="0" applyFont="1" applyBorder="1" applyAlignment="1" applyProtection="1">
      <alignment horizontal="center" vertical="center" wrapText="1"/>
      <protection locked="0"/>
    </xf>
    <xf numFmtId="0" fontId="27" fillId="0" borderId="47" xfId="0" applyFont="1" applyBorder="1" applyAlignment="1" applyProtection="1">
      <alignment horizontal="center" vertical="center" wrapText="1"/>
      <protection locked="0"/>
    </xf>
    <xf numFmtId="0" fontId="27" fillId="0" borderId="63" xfId="0" applyFont="1" applyBorder="1" applyAlignment="1" applyProtection="1">
      <alignment horizontal="center" vertical="center" wrapText="1"/>
      <protection locked="0"/>
    </xf>
    <xf numFmtId="0" fontId="23" fillId="2" borderId="0" xfId="0" applyFont="1" applyFill="1" applyAlignment="1" applyProtection="1">
      <alignment horizontal="center" vertical="top"/>
      <protection locked="0"/>
    </xf>
    <xf numFmtId="0" fontId="27" fillId="16" borderId="0" xfId="0" applyFont="1" applyFill="1" applyAlignment="1" applyProtection="1">
      <alignment horizontal="center" vertical="center"/>
      <protection locked="0"/>
    </xf>
    <xf numFmtId="0" fontId="25" fillId="12" borderId="25" xfId="0" applyFont="1" applyFill="1" applyBorder="1" applyAlignment="1">
      <alignment horizontal="center" vertical="center" wrapText="1"/>
    </xf>
    <xf numFmtId="0" fontId="25" fillId="12" borderId="57" xfId="0" applyFont="1" applyFill="1" applyBorder="1" applyAlignment="1">
      <alignment horizontal="center" vertical="center" wrapText="1"/>
    </xf>
    <xf numFmtId="178" fontId="1" fillId="0" borderId="0" xfId="0" applyNumberFormat="1" applyFont="1" applyAlignment="1">
      <alignment horizontal="center" vertical="center"/>
    </xf>
    <xf numFmtId="178" fontId="1" fillId="0" borderId="33" xfId="0" applyNumberFormat="1" applyFont="1" applyBorder="1" applyAlignment="1">
      <alignment horizontal="center" vertical="center"/>
    </xf>
    <xf numFmtId="0" fontId="25" fillId="12" borderId="27" xfId="0" applyFont="1" applyFill="1" applyBorder="1" applyAlignment="1">
      <alignment horizontal="right" vertical="center" wrapText="1"/>
    </xf>
    <xf numFmtId="178" fontId="1" fillId="0" borderId="32" xfId="0" applyNumberFormat="1" applyFont="1" applyBorder="1" applyAlignment="1">
      <alignment horizontal="center" vertical="center"/>
    </xf>
    <xf numFmtId="0" fontId="19" fillId="0" borderId="32" xfId="0" quotePrefix="1" applyFont="1" applyBorder="1" applyAlignment="1">
      <alignment horizontal="center" vertical="center" wrapText="1"/>
    </xf>
    <xf numFmtId="0" fontId="19" fillId="0" borderId="0" xfId="0" quotePrefix="1" applyFont="1" applyAlignment="1">
      <alignment horizontal="center" vertical="center" wrapText="1"/>
    </xf>
    <xf numFmtId="0" fontId="27" fillId="0" borderId="50" xfId="0" applyFont="1" applyBorder="1" applyAlignment="1" applyProtection="1">
      <alignment horizontal="center" vertical="center" wrapText="1"/>
      <protection locked="0"/>
    </xf>
    <xf numFmtId="0" fontId="27" fillId="0" borderId="1" xfId="0" applyFont="1" applyBorder="1" applyAlignment="1" applyProtection="1">
      <alignment horizontal="center" vertical="center" wrapText="1"/>
      <protection locked="0"/>
    </xf>
    <xf numFmtId="0" fontId="7" fillId="0" borderId="1" xfId="0" applyFont="1" applyBorder="1" applyAlignment="1" applyProtection="1">
      <alignment horizontal="center" vertical="center"/>
      <protection locked="0"/>
    </xf>
    <xf numFmtId="15" fontId="7" fillId="0" borderId="52" xfId="0" applyNumberFormat="1" applyFont="1" applyBorder="1" applyAlignment="1" applyProtection="1">
      <alignment horizontal="center" vertical="top" wrapText="1"/>
      <protection locked="0"/>
    </xf>
    <xf numFmtId="0" fontId="27" fillId="0" borderId="18" xfId="0" applyFont="1" applyBorder="1" applyAlignment="1" applyProtection="1">
      <alignment horizontal="center" vertical="center" wrapText="1"/>
      <protection locked="0"/>
    </xf>
    <xf numFmtId="0" fontId="27" fillId="0" borderId="19" xfId="0" applyFont="1" applyBorder="1" applyAlignment="1" applyProtection="1">
      <alignment horizontal="center" vertical="center" wrapText="1"/>
      <protection locked="0"/>
    </xf>
    <xf numFmtId="171" fontId="6" fillId="0" borderId="19" xfId="2" applyNumberFormat="1" applyFont="1" applyBorder="1" applyAlignment="1" applyProtection="1">
      <alignment horizontal="center" vertical="center"/>
      <protection locked="0"/>
    </xf>
    <xf numFmtId="171" fontId="6" fillId="0" borderId="55" xfId="2" applyNumberFormat="1" applyFont="1" applyBorder="1" applyAlignment="1" applyProtection="1">
      <alignment horizontal="centerContinuous" vertical="top"/>
      <protection locked="0"/>
    </xf>
    <xf numFmtId="0" fontId="10" fillId="20" borderId="64" xfId="0" applyFont="1" applyFill="1" applyBorder="1" applyAlignment="1">
      <alignment vertical="top"/>
    </xf>
    <xf numFmtId="0" fontId="10" fillId="20" borderId="64" xfId="0" applyFont="1" applyFill="1" applyBorder="1" applyAlignment="1">
      <alignment vertical="top" wrapText="1"/>
    </xf>
    <xf numFmtId="0" fontId="10" fillId="20" borderId="64" xfId="0" applyFont="1" applyFill="1" applyBorder="1" applyAlignment="1">
      <alignment vertical="center"/>
    </xf>
    <xf numFmtId="0" fontId="10" fillId="20" borderId="64" xfId="0" applyFont="1" applyFill="1" applyBorder="1" applyAlignment="1">
      <alignment horizontal="center" vertical="top"/>
    </xf>
    <xf numFmtId="167" fontId="10" fillId="20" borderId="64" xfId="1" applyFont="1" applyFill="1" applyBorder="1" applyAlignment="1">
      <alignment vertical="top"/>
    </xf>
    <xf numFmtId="0" fontId="32" fillId="21" borderId="65" xfId="0" applyFont="1" applyFill="1" applyBorder="1" applyAlignment="1">
      <alignment horizontal="center" vertical="top"/>
    </xf>
    <xf numFmtId="0" fontId="32" fillId="21" borderId="66" xfId="0" applyFont="1" applyFill="1" applyBorder="1" applyAlignment="1">
      <alignment horizontal="center" vertical="top"/>
    </xf>
    <xf numFmtId="2" fontId="19" fillId="20" borderId="67" xfId="0" applyNumberFormat="1" applyFont="1" applyFill="1" applyBorder="1" applyAlignment="1">
      <alignment vertical="center" wrapText="1"/>
    </xf>
    <xf numFmtId="2" fontId="19" fillId="20" borderId="0" xfId="0" applyNumberFormat="1" applyFont="1" applyFill="1" applyAlignment="1">
      <alignment vertical="center" wrapText="1"/>
    </xf>
    <xf numFmtId="2" fontId="19" fillId="20" borderId="0" xfId="0" applyNumberFormat="1" applyFont="1" applyFill="1" applyAlignment="1">
      <alignment horizontal="center" vertical="center" wrapText="1"/>
    </xf>
    <xf numFmtId="167" fontId="19" fillId="20" borderId="0" xfId="1" applyFont="1" applyFill="1" applyBorder="1" applyAlignment="1">
      <alignment vertical="center" wrapText="1"/>
    </xf>
    <xf numFmtId="2" fontId="19" fillId="22" borderId="11" xfId="0" applyNumberFormat="1" applyFont="1" applyFill="1" applyBorder="1" applyAlignment="1">
      <alignment horizontal="center" vertical="center"/>
    </xf>
    <xf numFmtId="49" fontId="19" fillId="22" borderId="13" xfId="0" applyNumberFormat="1" applyFont="1" applyFill="1" applyBorder="1" applyAlignment="1">
      <alignment vertical="top" wrapText="1"/>
    </xf>
    <xf numFmtId="49" fontId="19" fillId="22" borderId="13" xfId="0" applyNumberFormat="1" applyFont="1" applyFill="1" applyBorder="1" applyAlignment="1">
      <alignment vertical="center" wrapText="1"/>
    </xf>
    <xf numFmtId="49" fontId="19" fillId="22" borderId="13" xfId="0" applyNumberFormat="1" applyFont="1" applyFill="1" applyBorder="1" applyAlignment="1">
      <alignment horizontal="center" vertical="top" wrapText="1"/>
    </xf>
    <xf numFmtId="167" fontId="19" fillId="22" borderId="13" xfId="1" applyFont="1" applyFill="1" applyBorder="1" applyAlignment="1">
      <alignment vertical="top" wrapText="1"/>
    </xf>
    <xf numFmtId="167" fontId="19" fillId="22" borderId="12" xfId="1" applyFont="1" applyFill="1" applyBorder="1" applyAlignment="1">
      <alignment vertical="top" wrapText="1"/>
    </xf>
    <xf numFmtId="2" fontId="10" fillId="0" borderId="1" xfId="0" applyNumberFormat="1" applyFont="1" applyBorder="1" applyAlignment="1">
      <alignment horizontal="center" vertical="center" wrapText="1"/>
    </xf>
    <xf numFmtId="49" fontId="10" fillId="0" borderId="1" xfId="0" applyNumberFormat="1" applyFont="1" applyBorder="1" applyAlignment="1">
      <alignment vertical="center" wrapText="1"/>
    </xf>
    <xf numFmtId="0" fontId="10" fillId="0" borderId="1" xfId="0" applyFont="1" applyBorder="1" applyAlignment="1">
      <alignment horizontal="center" vertical="center" wrapText="1"/>
    </xf>
    <xf numFmtId="167" fontId="10" fillId="0" borderId="1" xfId="1" applyFont="1" applyBorder="1" applyAlignment="1">
      <alignment horizontal="center" vertical="center" wrapText="1"/>
    </xf>
    <xf numFmtId="167" fontId="10" fillId="0" borderId="0" xfId="1" applyFont="1"/>
    <xf numFmtId="49" fontId="10" fillId="0" borderId="10" xfId="0" applyNumberFormat="1" applyFont="1" applyBorder="1" applyAlignment="1">
      <alignment vertical="center" wrapText="1"/>
    </xf>
    <xf numFmtId="0" fontId="10" fillId="0" borderId="10" xfId="0" applyFont="1" applyBorder="1" applyAlignment="1">
      <alignment horizontal="center" vertical="center" wrapText="1"/>
    </xf>
    <xf numFmtId="167" fontId="33" fillId="0" borderId="0" xfId="1" applyFont="1"/>
    <xf numFmtId="0" fontId="19" fillId="23" borderId="68" xfId="0" applyFont="1" applyFill="1" applyBorder="1" applyAlignment="1">
      <alignment vertical="center" wrapText="1"/>
    </xf>
    <xf numFmtId="0" fontId="19" fillId="23" borderId="69" xfId="0" applyFont="1" applyFill="1" applyBorder="1" applyAlignment="1">
      <alignment vertical="center" wrapText="1"/>
    </xf>
    <xf numFmtId="0" fontId="19" fillId="23" borderId="69" xfId="0" applyFont="1" applyFill="1" applyBorder="1" applyAlignment="1">
      <alignment horizontal="center" vertical="center" wrapText="1"/>
    </xf>
    <xf numFmtId="167" fontId="19" fillId="23" borderId="64" xfId="1" applyFont="1" applyFill="1" applyBorder="1" applyAlignment="1">
      <alignment horizontal="right" vertical="center"/>
    </xf>
    <xf numFmtId="167" fontId="19" fillId="23" borderId="1" xfId="1" applyFont="1" applyFill="1" applyBorder="1" applyAlignment="1">
      <alignment horizontal="center" vertical="center" wrapText="1"/>
    </xf>
    <xf numFmtId="167" fontId="33" fillId="0" borderId="0" xfId="0" applyNumberFormat="1" applyFont="1"/>
    <xf numFmtId="167" fontId="10" fillId="0" borderId="0" xfId="0" applyNumberFormat="1" applyFont="1"/>
    <xf numFmtId="2" fontId="10" fillId="0" borderId="70" xfId="0" applyNumberFormat="1" applyFont="1" applyBorder="1" applyAlignment="1">
      <alignment horizontal="center" vertical="center" wrapText="1"/>
    </xf>
    <xf numFmtId="49" fontId="19" fillId="22" borderId="69" xfId="0" applyNumberFormat="1" applyFont="1" applyFill="1" applyBorder="1" applyAlignment="1">
      <alignment vertical="top" wrapText="1"/>
    </xf>
    <xf numFmtId="49" fontId="19" fillId="22" borderId="69" xfId="0" applyNumberFormat="1" applyFont="1" applyFill="1" applyBorder="1" applyAlignment="1">
      <alignment vertical="center" wrapText="1"/>
    </xf>
    <xf numFmtId="49" fontId="19" fillId="22" borderId="69" xfId="0" applyNumberFormat="1" applyFont="1" applyFill="1" applyBorder="1" applyAlignment="1">
      <alignment horizontal="center" vertical="top" wrapText="1"/>
    </xf>
    <xf numFmtId="167" fontId="19" fillId="22" borderId="69" xfId="1" applyFont="1" applyFill="1" applyBorder="1" applyAlignment="1">
      <alignment vertical="top" wrapText="1"/>
    </xf>
    <xf numFmtId="167" fontId="19" fillId="22" borderId="71" xfId="1" applyFont="1" applyFill="1" applyBorder="1" applyAlignment="1">
      <alignment vertical="top" wrapText="1"/>
    </xf>
    <xf numFmtId="2" fontId="10" fillId="0" borderId="72" xfId="0" applyNumberFormat="1" applyFont="1" applyBorder="1" applyAlignment="1">
      <alignment horizontal="center" vertical="center" wrapText="1"/>
    </xf>
    <xf numFmtId="0" fontId="10" fillId="0" borderId="73" xfId="5" applyFont="1" applyBorder="1" applyAlignment="1">
      <alignment vertical="top" wrapText="1"/>
    </xf>
    <xf numFmtId="0" fontId="10" fillId="0" borderId="73" xfId="5" applyFont="1" applyBorder="1" applyAlignment="1">
      <alignment horizontal="center" vertical="center" wrapText="1"/>
    </xf>
    <xf numFmtId="2" fontId="19" fillId="24" borderId="11" xfId="0" applyNumberFormat="1" applyFont="1" applyFill="1" applyBorder="1" applyAlignment="1">
      <alignment horizontal="center" vertical="center"/>
    </xf>
    <xf numFmtId="49" fontId="19" fillId="24" borderId="13" xfId="0" applyNumberFormat="1" applyFont="1" applyFill="1" applyBorder="1" applyAlignment="1">
      <alignment vertical="top" wrapText="1"/>
    </xf>
    <xf numFmtId="49" fontId="19" fillId="24" borderId="13" xfId="0" applyNumberFormat="1" applyFont="1" applyFill="1" applyBorder="1" applyAlignment="1">
      <alignment vertical="center" wrapText="1"/>
    </xf>
    <xf numFmtId="49" fontId="19" fillId="24" borderId="13" xfId="0" applyNumberFormat="1" applyFont="1" applyFill="1" applyBorder="1" applyAlignment="1">
      <alignment horizontal="center" vertical="top" wrapText="1"/>
    </xf>
    <xf numFmtId="167" fontId="19" fillId="24" borderId="13" xfId="1" applyFont="1" applyFill="1" applyBorder="1" applyAlignment="1">
      <alignment vertical="top" wrapText="1"/>
    </xf>
    <xf numFmtId="167" fontId="19" fillId="24" borderId="12" xfId="1" applyFont="1" applyFill="1" applyBorder="1" applyAlignment="1">
      <alignment vertical="top" wrapText="1"/>
    </xf>
    <xf numFmtId="0" fontId="10" fillId="0" borderId="1" xfId="0" applyFont="1" applyBorder="1" applyAlignment="1">
      <alignment wrapText="1"/>
    </xf>
    <xf numFmtId="49" fontId="19" fillId="22" borderId="13" xfId="0" applyNumberFormat="1" applyFont="1" applyFill="1" applyBorder="1" applyAlignment="1">
      <alignment vertical="top"/>
    </xf>
    <xf numFmtId="49" fontId="19" fillId="22" borderId="13" xfId="0" applyNumberFormat="1" applyFont="1" applyFill="1" applyBorder="1" applyAlignment="1">
      <alignment vertical="center"/>
    </xf>
    <xf numFmtId="49" fontId="19" fillId="22" borderId="13" xfId="0" applyNumberFormat="1" applyFont="1" applyFill="1" applyBorder="1" applyAlignment="1">
      <alignment horizontal="center" vertical="top"/>
    </xf>
    <xf numFmtId="167" fontId="19" fillId="22" borderId="13" xfId="1" applyFont="1" applyFill="1" applyBorder="1" applyAlignment="1">
      <alignment vertical="top"/>
    </xf>
    <xf numFmtId="167" fontId="19" fillId="22" borderId="12" xfId="1" applyFont="1" applyFill="1" applyBorder="1" applyAlignment="1">
      <alignment vertical="top"/>
    </xf>
    <xf numFmtId="0" fontId="10" fillId="20" borderId="6" xfId="0" applyFont="1" applyFill="1" applyBorder="1" applyAlignment="1">
      <alignment vertical="center" wrapText="1"/>
    </xf>
    <xf numFmtId="0" fontId="10" fillId="20" borderId="14" xfId="0" applyFont="1" applyFill="1" applyBorder="1" applyAlignment="1">
      <alignment vertical="center" wrapText="1"/>
    </xf>
    <xf numFmtId="0" fontId="10" fillId="20" borderId="14" xfId="0" applyFont="1" applyFill="1" applyBorder="1" applyAlignment="1">
      <alignment horizontal="center" vertical="center" wrapText="1"/>
    </xf>
    <xf numFmtId="167" fontId="10" fillId="20" borderId="14" xfId="1" applyFont="1" applyFill="1" applyBorder="1" applyAlignment="1">
      <alignment vertical="center" wrapText="1"/>
    </xf>
    <xf numFmtId="167" fontId="10" fillId="20" borderId="7" xfId="1" applyFont="1" applyFill="1" applyBorder="1" applyAlignment="1">
      <alignment vertical="center" wrapText="1"/>
    </xf>
    <xf numFmtId="2" fontId="19" fillId="22" borderId="11" xfId="0" applyNumberFormat="1" applyFont="1" applyFill="1" applyBorder="1" applyAlignment="1">
      <alignment horizontal="center"/>
    </xf>
    <xf numFmtId="49" fontId="19" fillId="22" borderId="13" xfId="0" applyNumberFormat="1" applyFont="1" applyFill="1" applyBorder="1" applyAlignment="1">
      <alignment horizontal="center" wrapText="1"/>
    </xf>
    <xf numFmtId="167" fontId="19" fillId="22" borderId="13" xfId="1" applyFont="1" applyFill="1" applyBorder="1" applyAlignment="1">
      <alignment horizontal="center" wrapText="1"/>
    </xf>
    <xf numFmtId="167" fontId="19" fillId="22" borderId="12" xfId="1" applyFont="1" applyFill="1" applyBorder="1" applyAlignment="1">
      <alignment horizontal="center" wrapText="1"/>
    </xf>
    <xf numFmtId="0" fontId="10" fillId="0" borderId="1" xfId="0" applyFont="1" applyBorder="1" applyAlignment="1">
      <alignment vertical="center" wrapText="1"/>
    </xf>
    <xf numFmtId="0" fontId="18" fillId="0" borderId="30" xfId="0" applyFont="1" applyBorder="1" applyAlignment="1" applyProtection="1">
      <alignment vertical="top" wrapText="1"/>
      <protection hidden="1"/>
    </xf>
    <xf numFmtId="0" fontId="10" fillId="0" borderId="30" xfId="0" applyFont="1" applyBorder="1" applyAlignment="1" applyProtection="1">
      <alignment horizontal="center" vertical="top"/>
      <protection hidden="1"/>
    </xf>
    <xf numFmtId="168" fontId="10" fillId="0" borderId="30" xfId="0" applyNumberFormat="1" applyFont="1" applyBorder="1" applyAlignment="1" applyProtection="1">
      <alignment horizontal="center" vertical="center"/>
      <protection hidden="1"/>
    </xf>
    <xf numFmtId="172" fontId="10" fillId="0" borderId="30" xfId="1" applyNumberFormat="1" applyFont="1" applyFill="1" applyBorder="1" applyAlignment="1" applyProtection="1">
      <alignment horizontal="center" vertical="center"/>
      <protection hidden="1"/>
    </xf>
    <xf numFmtId="2" fontId="18" fillId="0" borderId="1" xfId="0" applyNumberFormat="1" applyFont="1" applyBorder="1" applyAlignment="1">
      <alignment horizontal="center" vertical="center" wrapText="1"/>
    </xf>
    <xf numFmtId="49" fontId="18" fillId="0" borderId="1" xfId="0" applyNumberFormat="1" applyFont="1" applyBorder="1" applyAlignment="1">
      <alignment vertical="center" wrapText="1"/>
    </xf>
    <xf numFmtId="0" fontId="18" fillId="0" borderId="1" xfId="0" applyFont="1" applyBorder="1" applyAlignment="1">
      <alignment horizontal="center" vertical="center" wrapText="1"/>
    </xf>
    <xf numFmtId="167" fontId="18" fillId="0" borderId="1" xfId="1" applyFont="1" applyBorder="1" applyAlignment="1">
      <alignment horizontal="center" vertical="center" wrapText="1"/>
    </xf>
    <xf numFmtId="2" fontId="10" fillId="0" borderId="0" xfId="0" applyNumberFormat="1" applyFont="1" applyAlignment="1">
      <alignment vertical="center" wrapText="1"/>
    </xf>
    <xf numFmtId="0" fontId="19" fillId="20" borderId="0" xfId="0" applyFont="1" applyFill="1" applyAlignment="1">
      <alignment horizontal="left" vertical="top" wrapText="1"/>
    </xf>
    <xf numFmtId="0" fontId="19" fillId="20" borderId="0" xfId="0" applyFont="1" applyFill="1" applyAlignment="1">
      <alignment horizontal="center" vertical="center"/>
    </xf>
    <xf numFmtId="167" fontId="19" fillId="20" borderId="0" xfId="1" applyFont="1" applyFill="1" applyBorder="1" applyAlignment="1">
      <alignment horizontal="center" vertical="center"/>
    </xf>
    <xf numFmtId="169" fontId="30" fillId="10" borderId="4" xfId="0" applyNumberFormat="1" applyFont="1" applyFill="1" applyBorder="1" applyAlignment="1" applyProtection="1">
      <alignment horizontal="center" vertical="center"/>
      <protection hidden="1"/>
    </xf>
    <xf numFmtId="169" fontId="30" fillId="10" borderId="0" xfId="0" applyNumberFormat="1" applyFont="1" applyFill="1" applyAlignment="1" applyProtection="1">
      <alignment horizontal="center" vertical="center"/>
      <protection hidden="1"/>
    </xf>
    <xf numFmtId="174" fontId="30" fillId="10" borderId="12" xfId="1" applyNumberFormat="1" applyFont="1" applyFill="1" applyBorder="1" applyAlignment="1" applyProtection="1">
      <alignment horizontal="right" vertical="center"/>
      <protection hidden="1"/>
    </xf>
    <xf numFmtId="0" fontId="21" fillId="0" borderId="0" xfId="0" applyFont="1" applyAlignment="1" applyProtection="1">
      <alignment vertical="center"/>
      <protection locked="0"/>
    </xf>
    <xf numFmtId="167" fontId="21" fillId="0" borderId="0" xfId="1" applyFont="1" applyAlignment="1" applyProtection="1">
      <alignment vertical="center"/>
      <protection locked="0"/>
    </xf>
    <xf numFmtId="169" fontId="30" fillId="0" borderId="0" xfId="0" applyNumberFormat="1" applyFont="1" applyAlignment="1" applyProtection="1">
      <alignment horizontal="center" vertical="center"/>
      <protection hidden="1"/>
    </xf>
    <xf numFmtId="174" fontId="30" fillId="0" borderId="0" xfId="1" applyNumberFormat="1" applyFont="1" applyFill="1" applyBorder="1" applyAlignment="1" applyProtection="1">
      <alignment horizontal="right" vertical="center"/>
      <protection hidden="1"/>
    </xf>
    <xf numFmtId="0" fontId="30" fillId="17" borderId="4" xfId="0" applyFont="1" applyFill="1" applyBorder="1" applyAlignment="1" applyProtection="1">
      <alignment horizontal="center"/>
      <protection hidden="1"/>
    </xf>
    <xf numFmtId="0" fontId="30" fillId="17" borderId="0" xfId="0" applyFont="1" applyFill="1" applyAlignment="1" applyProtection="1">
      <alignment horizontal="center"/>
      <protection hidden="1"/>
    </xf>
    <xf numFmtId="0" fontId="30" fillId="17" borderId="61" xfId="0" applyFont="1" applyFill="1" applyBorder="1" applyAlignment="1" applyProtection="1">
      <alignment horizontal="center"/>
      <protection hidden="1"/>
    </xf>
    <xf numFmtId="172" fontId="30" fillId="17" borderId="40" xfId="1" applyNumberFormat="1" applyFont="1" applyFill="1" applyBorder="1" applyAlignment="1" applyProtection="1">
      <alignment vertical="top"/>
      <protection hidden="1"/>
    </xf>
    <xf numFmtId="174" fontId="21" fillId="0" borderId="0" xfId="0" applyNumberFormat="1" applyFont="1" applyProtection="1">
      <protection locked="0"/>
    </xf>
    <xf numFmtId="0" fontId="21" fillId="0" borderId="4" xfId="0" applyFont="1" applyBorder="1" applyAlignment="1" applyProtection="1">
      <alignment horizontal="right" vertical="center"/>
      <protection hidden="1"/>
    </xf>
    <xf numFmtId="0" fontId="21" fillId="0" borderId="0" xfId="0" applyFont="1" applyAlignment="1" applyProtection="1">
      <alignment horizontal="right" vertical="center"/>
      <protection hidden="1"/>
    </xf>
    <xf numFmtId="10" fontId="21" fillId="0" borderId="39" xfId="0" applyNumberFormat="1" applyFont="1" applyBorder="1" applyAlignment="1" applyProtection="1">
      <alignment horizontal="center" vertical="center"/>
      <protection hidden="1"/>
    </xf>
    <xf numFmtId="172" fontId="21" fillId="0" borderId="40" xfId="1" applyNumberFormat="1" applyFont="1" applyBorder="1" applyProtection="1">
      <protection hidden="1"/>
    </xf>
    <xf numFmtId="10" fontId="21" fillId="0" borderId="42" xfId="0" applyNumberFormat="1" applyFont="1" applyBorder="1" applyAlignment="1" applyProtection="1">
      <alignment horizontal="center" vertical="center"/>
      <protection hidden="1"/>
    </xf>
    <xf numFmtId="0" fontId="30" fillId="0" borderId="4" xfId="0" applyFont="1" applyBorder="1" applyAlignment="1" applyProtection="1">
      <alignment horizontal="right" vertical="center"/>
      <protection hidden="1"/>
    </xf>
    <xf numFmtId="0" fontId="30" fillId="0" borderId="0" xfId="0" applyFont="1" applyAlignment="1" applyProtection="1">
      <alignment horizontal="right" vertical="center"/>
      <protection hidden="1"/>
    </xf>
    <xf numFmtId="10" fontId="30" fillId="0" borderId="43" xfId="0" applyNumberFormat="1" applyFont="1" applyBorder="1" applyAlignment="1" applyProtection="1">
      <alignment horizontal="center" vertical="center"/>
      <protection hidden="1"/>
    </xf>
    <xf numFmtId="0" fontId="34" fillId="0" borderId="6" xfId="0" applyFont="1" applyBorder="1" applyAlignment="1" applyProtection="1">
      <alignment horizontal="right" vertical="center"/>
      <protection hidden="1"/>
    </xf>
    <xf numFmtId="0" fontId="34" fillId="0" borderId="14" xfId="0" applyFont="1" applyBorder="1" applyAlignment="1" applyProtection="1">
      <alignment horizontal="right" vertical="center"/>
      <protection hidden="1"/>
    </xf>
    <xf numFmtId="10" fontId="34" fillId="0" borderId="43" xfId="0" applyNumberFormat="1" applyFont="1" applyBorder="1" applyAlignment="1" applyProtection="1">
      <alignment horizontal="center" vertical="center"/>
      <protection hidden="1"/>
    </xf>
    <xf numFmtId="172" fontId="30" fillId="0" borderId="44" xfId="1" applyNumberFormat="1" applyFont="1" applyBorder="1" applyProtection="1">
      <protection hidden="1"/>
    </xf>
    <xf numFmtId="0" fontId="35" fillId="10" borderId="11" xfId="4" applyFont="1" applyFill="1" applyBorder="1" applyAlignment="1" applyProtection="1">
      <protection hidden="1"/>
    </xf>
    <xf numFmtId="0" fontId="30" fillId="10" borderId="0" xfId="0" applyFont="1" applyFill="1" applyAlignment="1" applyProtection="1">
      <alignment horizontal="center" vertical="center"/>
      <protection hidden="1"/>
    </xf>
    <xf numFmtId="172" fontId="30" fillId="10" borderId="12" xfId="1" applyNumberFormat="1" applyFont="1" applyFill="1" applyBorder="1" applyAlignment="1" applyProtection="1">
      <alignment horizontal="right"/>
      <protection hidden="1"/>
    </xf>
    <xf numFmtId="0" fontId="30" fillId="0" borderId="2" xfId="0" applyFont="1" applyBorder="1" applyAlignment="1" applyProtection="1">
      <alignment horizontal="right" vertical="center" wrapText="1"/>
      <protection hidden="1"/>
    </xf>
    <xf numFmtId="0" fontId="30" fillId="0" borderId="15" xfId="0" applyFont="1" applyBorder="1" applyAlignment="1" applyProtection="1">
      <alignment horizontal="right" vertical="center" wrapText="1"/>
      <protection hidden="1"/>
    </xf>
    <xf numFmtId="0" fontId="30" fillId="0" borderId="3" xfId="0" applyFont="1" applyBorder="1" applyAlignment="1" applyProtection="1">
      <alignment horizontal="right" vertical="center" wrapText="1"/>
      <protection hidden="1"/>
    </xf>
    <xf numFmtId="169" fontId="36" fillId="0" borderId="8" xfId="0" applyNumberFormat="1" applyFont="1" applyBorder="1" applyAlignment="1">
      <alignment horizontal="center" vertical="center"/>
    </xf>
    <xf numFmtId="0" fontId="30" fillId="0" borderId="6" xfId="0" applyFont="1" applyBorder="1" applyAlignment="1" applyProtection="1">
      <alignment horizontal="right" vertical="center" wrapText="1"/>
      <protection hidden="1"/>
    </xf>
    <xf numFmtId="0" fontId="30" fillId="0" borderId="14" xfId="0" applyFont="1" applyBorder="1" applyAlignment="1" applyProtection="1">
      <alignment horizontal="right" vertical="center" wrapText="1"/>
      <protection hidden="1"/>
    </xf>
    <xf numFmtId="0" fontId="30" fillId="0" borderId="7" xfId="0" applyFont="1" applyBorder="1" applyAlignment="1" applyProtection="1">
      <alignment horizontal="right" vertical="center" wrapText="1"/>
      <protection hidden="1"/>
    </xf>
    <xf numFmtId="169" fontId="36" fillId="0" borderId="10" xfId="0" applyNumberFormat="1" applyFont="1" applyBorder="1" applyAlignment="1">
      <alignment horizontal="center" vertical="center"/>
    </xf>
    <xf numFmtId="0" fontId="37" fillId="0" borderId="0" xfId="0" applyFont="1" applyAlignment="1">
      <alignment wrapText="1"/>
    </xf>
    <xf numFmtId="0" fontId="37" fillId="0" borderId="0" xfId="0" applyFont="1" applyAlignment="1">
      <alignment vertical="center"/>
    </xf>
    <xf numFmtId="0" fontId="37" fillId="0" borderId="0" xfId="0" applyFont="1" applyAlignment="1">
      <alignment horizontal="center"/>
    </xf>
    <xf numFmtId="167" fontId="37" fillId="0" borderId="0" xfId="1" applyFont="1"/>
    <xf numFmtId="0" fontId="0" fillId="0" borderId="0" xfId="0" applyAlignment="1">
      <alignment wrapText="1"/>
    </xf>
    <xf numFmtId="0" fontId="0" fillId="0" borderId="0" xfId="0" applyAlignment="1">
      <alignment vertical="center"/>
    </xf>
    <xf numFmtId="167" fontId="0" fillId="0" borderId="0" xfId="1" applyFont="1"/>
    <xf numFmtId="0" fontId="21" fillId="0" borderId="27" xfId="16" applyFont="1" applyBorder="1"/>
    <xf numFmtId="0" fontId="25" fillId="12" borderId="25" xfId="16" applyFont="1" applyFill="1" applyBorder="1" applyAlignment="1">
      <alignment horizontal="center" vertical="center" wrapText="1"/>
    </xf>
    <xf numFmtId="0" fontId="25" fillId="12" borderId="57" xfId="16" applyFont="1" applyFill="1" applyBorder="1" applyAlignment="1">
      <alignment horizontal="center" vertical="center" wrapText="1"/>
    </xf>
    <xf numFmtId="0" fontId="21" fillId="12" borderId="0" xfId="16" applyFont="1" applyFill="1"/>
    <xf numFmtId="0" fontId="21" fillId="0" borderId="0" xfId="16" applyFont="1"/>
    <xf numFmtId="0" fontId="21" fillId="0" borderId="32" xfId="16" applyFont="1" applyBorder="1"/>
    <xf numFmtId="0" fontId="25" fillId="12" borderId="0" xfId="16" applyFont="1" applyFill="1" applyAlignment="1">
      <alignment horizontal="center" vertical="center" wrapText="1"/>
    </xf>
    <xf numFmtId="0" fontId="25" fillId="12" borderId="33" xfId="16" applyFont="1" applyFill="1" applyBorder="1" applyAlignment="1">
      <alignment horizontal="center" vertical="center" wrapText="1"/>
    </xf>
    <xf numFmtId="0" fontId="26" fillId="12" borderId="32" xfId="16" applyFont="1" applyFill="1" applyBorder="1" applyAlignment="1">
      <alignment vertical="center" wrapText="1"/>
    </xf>
    <xf numFmtId="0" fontId="26" fillId="12" borderId="0" xfId="16" applyFont="1" applyFill="1" applyAlignment="1">
      <alignment vertical="center" wrapText="1"/>
    </xf>
    <xf numFmtId="0" fontId="9" fillId="0" borderId="0" xfId="16" applyFont="1" applyAlignment="1" applyProtection="1">
      <alignment horizontal="center" vertical="center" wrapText="1"/>
      <protection locked="0"/>
    </xf>
    <xf numFmtId="0" fontId="9" fillId="0" borderId="33" xfId="16" applyFont="1" applyBorder="1" applyAlignment="1" applyProtection="1">
      <alignment horizontal="center" vertical="center" wrapText="1"/>
      <protection locked="0"/>
    </xf>
    <xf numFmtId="0" fontId="14" fillId="0" borderId="0" xfId="16" applyFont="1" applyProtection="1">
      <protection locked="0"/>
    </xf>
    <xf numFmtId="165" fontId="14" fillId="0" borderId="0" xfId="16" applyNumberFormat="1" applyFont="1" applyProtection="1">
      <protection locked="0"/>
    </xf>
    <xf numFmtId="0" fontId="26" fillId="12" borderId="58" xfId="16" applyFont="1" applyFill="1" applyBorder="1" applyAlignment="1">
      <alignment vertical="center" wrapText="1"/>
    </xf>
    <xf numFmtId="0" fontId="26" fillId="12" borderId="47" xfId="16" applyFont="1" applyFill="1" applyBorder="1" applyAlignment="1">
      <alignment vertical="center" wrapText="1"/>
    </xf>
    <xf numFmtId="0" fontId="9" fillId="0" borderId="47" xfId="16" applyFont="1" applyBorder="1" applyAlignment="1" applyProtection="1">
      <alignment vertical="center" wrapText="1"/>
      <protection locked="0"/>
    </xf>
    <xf numFmtId="0" fontId="9" fillId="0" borderId="59" xfId="16" applyFont="1" applyBorder="1" applyAlignment="1" applyProtection="1">
      <alignment vertical="center" wrapText="1"/>
      <protection locked="0"/>
    </xf>
    <xf numFmtId="49" fontId="14" fillId="0" borderId="74" xfId="16" applyNumberFormat="1" applyFont="1" applyBorder="1" applyAlignment="1">
      <alignment horizontal="center" vertical="top"/>
    </xf>
    <xf numFmtId="0" fontId="39" fillId="0" borderId="53" xfId="16" applyFont="1" applyBorder="1" applyAlignment="1" applyProtection="1">
      <alignment horizontal="center" vertical="center" wrapText="1"/>
      <protection locked="0"/>
    </xf>
    <xf numFmtId="0" fontId="39" fillId="0" borderId="25" xfId="16" applyFont="1" applyBorder="1" applyAlignment="1" applyProtection="1">
      <alignment horizontal="center" vertical="center" wrapText="1"/>
      <protection locked="0"/>
    </xf>
    <xf numFmtId="0" fontId="39" fillId="0" borderId="54" xfId="16" applyFont="1" applyBorder="1" applyAlignment="1" applyProtection="1">
      <alignment horizontal="center" vertical="center" wrapText="1"/>
      <protection locked="0"/>
    </xf>
    <xf numFmtId="0" fontId="7" fillId="0" borderId="6" xfId="16" applyFont="1" applyBorder="1" applyAlignment="1" applyProtection="1">
      <alignment horizontal="center" vertical="center"/>
      <protection locked="0"/>
    </xf>
    <xf numFmtId="15" fontId="7" fillId="0" borderId="51" xfId="16" applyNumberFormat="1" applyFont="1" applyBorder="1" applyAlignment="1" applyProtection="1">
      <alignment horizontal="center" vertical="top" wrapText="1"/>
      <protection locked="0"/>
    </xf>
    <xf numFmtId="49" fontId="14" fillId="0" borderId="75" xfId="16" applyNumberFormat="1" applyFont="1" applyBorder="1" applyAlignment="1">
      <alignment horizontal="center" vertical="top"/>
    </xf>
    <xf numFmtId="0" fontId="39" fillId="0" borderId="62" xfId="16" applyFont="1" applyBorder="1" applyAlignment="1" applyProtection="1">
      <alignment horizontal="center" vertical="center" wrapText="1"/>
      <protection locked="0"/>
    </xf>
    <xf numFmtId="0" fontId="39" fillId="0" borderId="47" xfId="16" applyFont="1" applyBorder="1" applyAlignment="1" applyProtection="1">
      <alignment horizontal="center" vertical="center" wrapText="1"/>
      <protection locked="0"/>
    </xf>
    <xf numFmtId="0" fontId="39" fillId="0" borderId="63" xfId="16" applyFont="1" applyBorder="1" applyAlignment="1" applyProtection="1">
      <alignment horizontal="center" vertical="center" wrapText="1"/>
      <protection locked="0"/>
    </xf>
    <xf numFmtId="171" fontId="6" fillId="0" borderId="22" xfId="2" applyNumberFormat="1" applyFont="1" applyBorder="1" applyAlignment="1" applyProtection="1">
      <alignment horizontal="center" vertical="top"/>
      <protection locked="0"/>
    </xf>
    <xf numFmtId="49" fontId="14" fillId="0" borderId="0" xfId="16" applyNumberFormat="1" applyFont="1" applyAlignment="1">
      <alignment vertical="top"/>
    </xf>
    <xf numFmtId="0" fontId="14" fillId="0" borderId="0" xfId="16" applyFont="1" applyAlignment="1" applyProtection="1">
      <alignment vertical="top"/>
      <protection locked="0"/>
    </xf>
    <xf numFmtId="0" fontId="14" fillId="0" borderId="0" xfId="16" applyFont="1" applyAlignment="1" applyProtection="1">
      <alignment vertical="top" wrapText="1"/>
      <protection locked="0"/>
    </xf>
    <xf numFmtId="0" fontId="14" fillId="0" borderId="0" xfId="16" applyFont="1" applyAlignment="1" applyProtection="1">
      <alignment horizontal="center" vertical="top"/>
      <protection locked="0"/>
    </xf>
    <xf numFmtId="0" fontId="14" fillId="0" borderId="0" xfId="16" applyFont="1" applyAlignment="1" applyProtection="1">
      <alignment horizontal="center" vertical="center"/>
      <protection locked="0"/>
    </xf>
    <xf numFmtId="2" fontId="20" fillId="2" borderId="76" xfId="16" applyNumberFormat="1" applyFont="1" applyFill="1" applyBorder="1" applyAlignment="1">
      <alignment horizontal="center" vertical="center" wrapText="1"/>
    </xf>
    <xf numFmtId="0" fontId="20" fillId="2" borderId="76" xfId="16" applyFont="1" applyFill="1" applyBorder="1" applyAlignment="1">
      <alignment horizontal="center" vertical="center" wrapText="1"/>
    </xf>
    <xf numFmtId="0" fontId="24" fillId="0" borderId="0" xfId="16" applyFont="1" applyAlignment="1" applyProtection="1">
      <alignment vertical="center"/>
      <protection locked="0"/>
    </xf>
    <xf numFmtId="2" fontId="19" fillId="20" borderId="67" xfId="16" applyNumberFormat="1" applyFont="1" applyFill="1" applyBorder="1" applyAlignment="1">
      <alignment vertical="center" wrapText="1"/>
    </xf>
    <xf numFmtId="2" fontId="19" fillId="20" borderId="0" xfId="16" applyNumberFormat="1" applyFont="1" applyFill="1" applyAlignment="1">
      <alignment vertical="center" wrapText="1"/>
    </xf>
    <xf numFmtId="2" fontId="19" fillId="20" borderId="77" xfId="16" applyNumberFormat="1" applyFont="1" applyFill="1" applyBorder="1" applyAlignment="1">
      <alignment vertical="center" wrapText="1"/>
    </xf>
    <xf numFmtId="0" fontId="10" fillId="0" borderId="0" xfId="16" applyFont="1"/>
    <xf numFmtId="0" fontId="38" fillId="0" borderId="0" xfId="16"/>
    <xf numFmtId="2" fontId="19" fillId="25" borderId="78" xfId="16" applyNumberFormat="1" applyFont="1" applyFill="1" applyBorder="1" applyAlignment="1">
      <alignment horizontal="center" vertical="center"/>
    </xf>
    <xf numFmtId="0" fontId="19" fillId="25" borderId="79" xfId="16" applyFont="1" applyFill="1" applyBorder="1" applyAlignment="1">
      <alignment horizontal="left" vertical="top" wrapText="1"/>
    </xf>
    <xf numFmtId="0" fontId="19" fillId="25" borderId="79" xfId="16" applyFont="1" applyFill="1" applyBorder="1" applyAlignment="1">
      <alignment horizontal="center" vertical="center"/>
    </xf>
    <xf numFmtId="179" fontId="19" fillId="25" borderId="79" xfId="16" applyNumberFormat="1" applyFont="1" applyFill="1" applyBorder="1" applyAlignment="1">
      <alignment horizontal="center" vertical="center"/>
    </xf>
    <xf numFmtId="179" fontId="19" fillId="25" borderId="80" xfId="16" applyNumberFormat="1" applyFont="1" applyFill="1" applyBorder="1" applyAlignment="1">
      <alignment horizontal="center" vertical="center"/>
    </xf>
    <xf numFmtId="2" fontId="10" fillId="0" borderId="70" xfId="16" applyNumberFormat="1" applyFont="1" applyBorder="1" applyAlignment="1">
      <alignment horizontal="center" vertical="center" wrapText="1"/>
    </xf>
    <xf numFmtId="0" fontId="10" fillId="0" borderId="81" xfId="16" applyFont="1" applyBorder="1" applyAlignment="1">
      <alignment vertical="top" wrapText="1"/>
    </xf>
    <xf numFmtId="0" fontId="10" fillId="0" borderId="81" xfId="16" applyFont="1" applyBorder="1" applyAlignment="1">
      <alignment horizontal="center" vertical="center" wrapText="1"/>
    </xf>
    <xf numFmtId="2" fontId="10" fillId="0" borderId="81" xfId="16" applyNumberFormat="1" applyFont="1" applyBorder="1" applyAlignment="1">
      <alignment horizontal="center" vertical="center" wrapText="1"/>
    </xf>
    <xf numFmtId="179" fontId="10" fillId="0" borderId="81" xfId="16" applyNumberFormat="1" applyFont="1" applyBorder="1" applyAlignment="1">
      <alignment vertical="center" wrapText="1"/>
    </xf>
    <xf numFmtId="179" fontId="10" fillId="0" borderId="82" xfId="16" applyNumberFormat="1" applyFont="1" applyBorder="1" applyAlignment="1">
      <alignment vertical="center" wrapText="1"/>
    </xf>
    <xf numFmtId="2" fontId="19" fillId="26" borderId="83" xfId="16" applyNumberFormat="1" applyFont="1" applyFill="1" applyBorder="1" applyAlignment="1">
      <alignment horizontal="center" vertical="center" wrapText="1"/>
    </xf>
    <xf numFmtId="0" fontId="19" fillId="26" borderId="64" xfId="16" applyFont="1" applyFill="1" applyBorder="1" applyAlignment="1">
      <alignment vertical="top" wrapText="1"/>
    </xf>
    <xf numFmtId="0" fontId="19" fillId="26" borderId="64" xfId="16" applyFont="1" applyFill="1" applyBorder="1" applyAlignment="1">
      <alignment horizontal="center" vertical="center" wrapText="1"/>
    </xf>
    <xf numFmtId="2" fontId="19" fillId="26" borderId="64" xfId="16" applyNumberFormat="1" applyFont="1" applyFill="1" applyBorder="1" applyAlignment="1">
      <alignment horizontal="center" vertical="center" wrapText="1"/>
    </xf>
    <xf numFmtId="179" fontId="19" fillId="26" borderId="64" xfId="16" applyNumberFormat="1" applyFont="1" applyFill="1" applyBorder="1" applyAlignment="1">
      <alignment horizontal="right" vertical="center"/>
    </xf>
    <xf numFmtId="179" fontId="19" fillId="26" borderId="84" xfId="16" applyNumberFormat="1" applyFont="1" applyFill="1" applyBorder="1" applyAlignment="1">
      <alignment vertical="center" wrapText="1"/>
    </xf>
    <xf numFmtId="2" fontId="10" fillId="20" borderId="85" xfId="16" applyNumberFormat="1" applyFont="1" applyFill="1" applyBorder="1" applyAlignment="1">
      <alignment horizontal="center" vertical="center" wrapText="1"/>
    </xf>
    <xf numFmtId="0" fontId="10" fillId="20" borderId="86" xfId="16" applyFont="1" applyFill="1" applyBorder="1" applyAlignment="1">
      <alignment vertical="top" wrapText="1"/>
    </xf>
    <xf numFmtId="0" fontId="10" fillId="20" borderId="86" xfId="16" applyFont="1" applyFill="1" applyBorder="1" applyAlignment="1">
      <alignment horizontal="center" vertical="center" wrapText="1"/>
    </xf>
    <xf numFmtId="2" fontId="10" fillId="20" borderId="86" xfId="16" applyNumberFormat="1" applyFont="1" applyFill="1" applyBorder="1" applyAlignment="1">
      <alignment horizontal="center" vertical="center" wrapText="1"/>
    </xf>
    <xf numFmtId="179" fontId="10" fillId="20" borderId="86" xfId="16" applyNumberFormat="1" applyFont="1" applyFill="1" applyBorder="1" applyAlignment="1">
      <alignment vertical="center" wrapText="1"/>
    </xf>
    <xf numFmtId="179" fontId="10" fillId="20" borderId="87" xfId="16" applyNumberFormat="1" applyFont="1" applyFill="1" applyBorder="1" applyAlignment="1">
      <alignment vertical="center" wrapText="1"/>
    </xf>
    <xf numFmtId="0" fontId="10" fillId="0" borderId="88" xfId="16" applyFont="1" applyBorder="1" applyAlignment="1">
      <alignment vertical="top" wrapText="1"/>
    </xf>
    <xf numFmtId="0" fontId="10" fillId="0" borderId="88" xfId="16" applyFont="1" applyBorder="1" applyAlignment="1">
      <alignment horizontal="center" vertical="center" wrapText="1"/>
    </xf>
    <xf numFmtId="2" fontId="10" fillId="0" borderId="88" xfId="16" applyNumberFormat="1" applyFont="1" applyBorder="1" applyAlignment="1">
      <alignment horizontal="center" vertical="center" wrapText="1"/>
    </xf>
    <xf numFmtId="179" fontId="10" fillId="0" borderId="88" xfId="16" applyNumberFormat="1" applyFont="1" applyBorder="1" applyAlignment="1">
      <alignment vertical="center" wrapText="1"/>
    </xf>
    <xf numFmtId="0" fontId="10" fillId="0" borderId="89" xfId="16" applyFont="1" applyBorder="1" applyAlignment="1">
      <alignment vertical="top" wrapText="1"/>
    </xf>
    <xf numFmtId="0" fontId="10" fillId="0" borderId="89" xfId="16" applyFont="1" applyBorder="1" applyAlignment="1">
      <alignment horizontal="center" vertical="center" wrapText="1"/>
    </xf>
    <xf numFmtId="2" fontId="10" fillId="0" borderId="89" xfId="16" applyNumberFormat="1" applyFont="1" applyBorder="1" applyAlignment="1">
      <alignment horizontal="center" vertical="center" wrapText="1"/>
    </xf>
    <xf numFmtId="179" fontId="10" fillId="0" borderId="89" xfId="16" applyNumberFormat="1" applyFont="1" applyBorder="1" applyAlignment="1">
      <alignment vertical="center" wrapText="1"/>
    </xf>
    <xf numFmtId="2" fontId="10" fillId="26" borderId="83" xfId="16" applyNumberFormat="1" applyFont="1" applyFill="1" applyBorder="1" applyAlignment="1">
      <alignment horizontal="center" vertical="center" wrapText="1"/>
    </xf>
    <xf numFmtId="2" fontId="10" fillId="0" borderId="90" xfId="16" applyNumberFormat="1" applyFont="1" applyBorder="1" applyAlignment="1">
      <alignment horizontal="center" vertical="center" wrapText="1"/>
    </xf>
    <xf numFmtId="0" fontId="10" fillId="0" borderId="67" xfId="16" applyFont="1" applyBorder="1" applyAlignment="1">
      <alignment wrapText="1"/>
    </xf>
    <xf numFmtId="0" fontId="10" fillId="0" borderId="0" xfId="16" applyFont="1" applyAlignment="1">
      <alignment wrapText="1"/>
    </xf>
    <xf numFmtId="0" fontId="10" fillId="0" borderId="0" xfId="16" applyFont="1" applyAlignment="1">
      <alignment horizontal="center" vertical="center" wrapText="1"/>
    </xf>
    <xf numFmtId="2" fontId="10" fillId="0" borderId="0" xfId="16" applyNumberFormat="1" applyFont="1" applyAlignment="1">
      <alignment horizontal="center" vertical="center" wrapText="1"/>
    </xf>
    <xf numFmtId="179" fontId="10" fillId="0" borderId="0" xfId="16" applyNumberFormat="1" applyFont="1" applyAlignment="1">
      <alignment vertical="center" wrapText="1"/>
    </xf>
    <xf numFmtId="2" fontId="10" fillId="0" borderId="91" xfId="16" applyNumberFormat="1" applyFont="1" applyBorder="1" applyAlignment="1">
      <alignment horizontal="center" vertical="center" wrapText="1"/>
    </xf>
    <xf numFmtId="177" fontId="40" fillId="15" borderId="73" xfId="16" applyNumberFormat="1" applyFont="1" applyFill="1" applyBorder="1" applyAlignment="1">
      <alignment horizontal="left" vertical="center" shrinkToFit="1"/>
    </xf>
    <xf numFmtId="0" fontId="41" fillId="0" borderId="1" xfId="16" applyFont="1" applyBorder="1" applyAlignment="1">
      <alignment vertical="center" wrapText="1"/>
    </xf>
    <xf numFmtId="0" fontId="41" fillId="0" borderId="87" xfId="16" applyFont="1" applyBorder="1" applyAlignment="1">
      <alignment horizontal="center" vertical="center" shrinkToFit="1"/>
    </xf>
    <xf numFmtId="0" fontId="41" fillId="0" borderId="73" xfId="16" applyFont="1" applyBorder="1" applyAlignment="1">
      <alignment horizontal="center" vertical="center" shrinkToFit="1"/>
    </xf>
    <xf numFmtId="0" fontId="42" fillId="0" borderId="0" xfId="16" applyFont="1" applyAlignment="1">
      <alignment vertical="center"/>
    </xf>
    <xf numFmtId="0" fontId="43" fillId="0" borderId="0" xfId="16" applyFont="1"/>
    <xf numFmtId="2" fontId="19" fillId="24" borderId="78" xfId="16" applyNumberFormat="1" applyFont="1" applyFill="1" applyBorder="1" applyAlignment="1">
      <alignment horizontal="center" vertical="center"/>
    </xf>
    <xf numFmtId="0" fontId="19" fillId="24" borderId="79" xfId="16" applyFont="1" applyFill="1" applyBorder="1" applyAlignment="1">
      <alignment horizontal="left" vertical="top" wrapText="1"/>
    </xf>
    <xf numFmtId="0" fontId="19" fillId="24" borderId="79" xfId="16" applyFont="1" applyFill="1" applyBorder="1" applyAlignment="1">
      <alignment horizontal="center" vertical="center"/>
    </xf>
    <xf numFmtId="179" fontId="19" fillId="24" borderId="79" xfId="16" applyNumberFormat="1" applyFont="1" applyFill="1" applyBorder="1" applyAlignment="1">
      <alignment horizontal="center" vertical="center"/>
    </xf>
    <xf numFmtId="179" fontId="19" fillId="24" borderId="80" xfId="16" applyNumberFormat="1" applyFont="1" applyFill="1" applyBorder="1" applyAlignment="1">
      <alignment horizontal="center" vertical="center"/>
    </xf>
    <xf numFmtId="179" fontId="10" fillId="0" borderId="92" xfId="16" applyNumberFormat="1" applyFont="1" applyBorder="1" applyAlignment="1">
      <alignment vertical="center" wrapText="1"/>
    </xf>
    <xf numFmtId="2" fontId="10" fillId="20" borderId="83" xfId="16" applyNumberFormat="1" applyFont="1" applyFill="1" applyBorder="1" applyAlignment="1">
      <alignment horizontal="center" vertical="center" wrapText="1"/>
    </xf>
    <xf numFmtId="0" fontId="10" fillId="20" borderId="64" xfId="16" applyFont="1" applyFill="1" applyBorder="1" applyAlignment="1">
      <alignment vertical="top" wrapText="1"/>
    </xf>
    <xf numFmtId="0" fontId="10" fillId="20" borderId="64" xfId="16" applyFont="1" applyFill="1" applyBorder="1" applyAlignment="1">
      <alignment horizontal="center" vertical="center" wrapText="1"/>
    </xf>
    <xf numFmtId="2" fontId="10" fillId="20" borderId="64" xfId="16" applyNumberFormat="1" applyFont="1" applyFill="1" applyBorder="1" applyAlignment="1">
      <alignment horizontal="center" vertical="center" wrapText="1"/>
    </xf>
    <xf numFmtId="179" fontId="10" fillId="20" borderId="64" xfId="16" applyNumberFormat="1" applyFont="1" applyFill="1" applyBorder="1" applyAlignment="1">
      <alignment vertical="center" wrapText="1"/>
    </xf>
    <xf numFmtId="179" fontId="10" fillId="20" borderId="84" xfId="16" applyNumberFormat="1" applyFont="1" applyFill="1" applyBorder="1" applyAlignment="1">
      <alignment vertical="center" wrapText="1"/>
    </xf>
    <xf numFmtId="0" fontId="10" fillId="0" borderId="64" xfId="16" applyFont="1" applyBorder="1" applyAlignment="1">
      <alignment horizontal="center" vertical="center" wrapText="1"/>
    </xf>
    <xf numFmtId="2" fontId="10" fillId="0" borderId="64" xfId="16" applyNumberFormat="1" applyFont="1" applyBorder="1" applyAlignment="1">
      <alignment horizontal="center" vertical="center" wrapText="1"/>
    </xf>
    <xf numFmtId="179" fontId="10" fillId="0" borderId="64" xfId="16" applyNumberFormat="1" applyFont="1" applyBorder="1" applyAlignment="1">
      <alignment vertical="center" wrapText="1"/>
    </xf>
    <xf numFmtId="0" fontId="10" fillId="0" borderId="0" xfId="16" applyFont="1" applyAlignment="1">
      <alignment vertical="top" wrapText="1"/>
    </xf>
    <xf numFmtId="2" fontId="10" fillId="0" borderId="79" xfId="16" applyNumberFormat="1" applyFont="1" applyBorder="1" applyAlignment="1">
      <alignment vertical="center" wrapText="1"/>
    </xf>
    <xf numFmtId="2" fontId="10" fillId="20" borderId="79" xfId="16" applyNumberFormat="1" applyFont="1" applyFill="1" applyBorder="1" applyAlignment="1">
      <alignment vertical="center" wrapText="1"/>
    </xf>
    <xf numFmtId="179" fontId="10" fillId="20" borderId="80" xfId="16" applyNumberFormat="1" applyFont="1" applyFill="1" applyBorder="1" applyAlignment="1">
      <alignment vertical="center" wrapText="1"/>
    </xf>
    <xf numFmtId="0" fontId="10" fillId="0" borderId="0" xfId="16" applyFont="1" applyAlignment="1">
      <alignment vertical="center"/>
    </xf>
    <xf numFmtId="169" fontId="19" fillId="0" borderId="0" xfId="16" applyNumberFormat="1" applyFont="1" applyAlignment="1">
      <alignment horizontal="center" vertical="center" wrapText="1"/>
    </xf>
    <xf numFmtId="169" fontId="19" fillId="0" borderId="0" xfId="16" applyNumberFormat="1" applyFont="1" applyAlignment="1">
      <alignment horizontal="center" vertical="center"/>
    </xf>
    <xf numFmtId="180" fontId="19" fillId="0" borderId="0" xfId="16" applyNumberFormat="1" applyFont="1" applyAlignment="1">
      <alignment horizontal="right" vertical="center"/>
    </xf>
    <xf numFmtId="169" fontId="44" fillId="10" borderId="11" xfId="16" applyNumberFormat="1" applyFont="1" applyFill="1" applyBorder="1" applyAlignment="1" applyProtection="1">
      <alignment horizontal="center" vertical="center"/>
      <protection hidden="1"/>
    </xf>
    <xf numFmtId="169" fontId="44" fillId="10" borderId="13" xfId="16" applyNumberFormat="1" applyFont="1" applyFill="1" applyBorder="1" applyAlignment="1" applyProtection="1">
      <alignment horizontal="center" vertical="center"/>
      <protection hidden="1"/>
    </xf>
    <xf numFmtId="174" fontId="44" fillId="10" borderId="12" xfId="1" applyNumberFormat="1" applyFont="1" applyFill="1" applyBorder="1" applyAlignment="1" applyProtection="1">
      <alignment horizontal="right" vertical="center"/>
      <protection hidden="1"/>
    </xf>
    <xf numFmtId="167" fontId="10" fillId="0" borderId="0" xfId="16" applyNumberFormat="1" applyFont="1"/>
    <xf numFmtId="169" fontId="44" fillId="0" borderId="0" xfId="16" applyNumberFormat="1" applyFont="1" applyAlignment="1" applyProtection="1">
      <alignment horizontal="center" vertical="center"/>
      <protection hidden="1"/>
    </xf>
    <xf numFmtId="174" fontId="44" fillId="0" borderId="0" xfId="1" applyNumberFormat="1" applyFont="1" applyFill="1" applyBorder="1" applyAlignment="1" applyProtection="1">
      <alignment horizontal="right" vertical="center"/>
      <protection hidden="1"/>
    </xf>
    <xf numFmtId="169" fontId="44" fillId="0" borderId="4" xfId="16" applyNumberFormat="1" applyFont="1" applyBorder="1" applyAlignment="1" applyProtection="1">
      <alignment horizontal="center" vertical="center"/>
      <protection hidden="1"/>
    </xf>
    <xf numFmtId="174" fontId="44" fillId="0" borderId="5" xfId="1" applyNumberFormat="1" applyFont="1" applyFill="1" applyBorder="1" applyAlignment="1" applyProtection="1">
      <alignment horizontal="right" vertical="center"/>
      <protection hidden="1"/>
    </xf>
    <xf numFmtId="0" fontId="44" fillId="17" borderId="37" xfId="16" applyFont="1" applyFill="1" applyBorder="1" applyAlignment="1" applyProtection="1">
      <alignment horizontal="center"/>
      <protection hidden="1"/>
    </xf>
    <xf numFmtId="0" fontId="44" fillId="17" borderId="38" xfId="16" applyFont="1" applyFill="1" applyBorder="1" applyAlignment="1" applyProtection="1">
      <alignment horizontal="center"/>
      <protection hidden="1"/>
    </xf>
    <xf numFmtId="0" fontId="44" fillId="17" borderId="39" xfId="16" applyFont="1" applyFill="1" applyBorder="1" applyAlignment="1" applyProtection="1">
      <alignment horizontal="center"/>
      <protection hidden="1"/>
    </xf>
    <xf numFmtId="172" fontId="44" fillId="17" borderId="40" xfId="1" applyNumberFormat="1" applyFont="1" applyFill="1" applyBorder="1" applyAlignment="1" applyProtection="1">
      <alignment vertical="top"/>
      <protection hidden="1"/>
    </xf>
    <xf numFmtId="0" fontId="10" fillId="0" borderId="41" xfId="16" applyFont="1" applyBorder="1" applyAlignment="1" applyProtection="1">
      <alignment horizontal="right" vertical="center"/>
      <protection hidden="1"/>
    </xf>
    <xf numFmtId="0" fontId="10" fillId="0" borderId="26" xfId="16" applyFont="1" applyBorder="1" applyAlignment="1" applyProtection="1">
      <alignment horizontal="right" vertical="center"/>
      <protection hidden="1"/>
    </xf>
    <xf numFmtId="10" fontId="10" fillId="0" borderId="39" xfId="16" applyNumberFormat="1" applyFont="1" applyBorder="1" applyAlignment="1" applyProtection="1">
      <alignment horizontal="center" vertical="center"/>
      <protection hidden="1"/>
    </xf>
    <xf numFmtId="172" fontId="10" fillId="0" borderId="40" xfId="1" applyNumberFormat="1" applyFont="1" applyBorder="1" applyProtection="1">
      <protection hidden="1"/>
    </xf>
    <xf numFmtId="10" fontId="10" fillId="0" borderId="42" xfId="16" applyNumberFormat="1" applyFont="1" applyBorder="1" applyAlignment="1" applyProtection="1">
      <alignment horizontal="center" vertical="center"/>
      <protection hidden="1"/>
    </xf>
    <xf numFmtId="0" fontId="44" fillId="0" borderId="41" xfId="16" applyFont="1" applyBorder="1" applyAlignment="1" applyProtection="1">
      <alignment horizontal="right" vertical="center"/>
      <protection hidden="1"/>
    </xf>
    <xf numFmtId="0" fontId="44" fillId="0" borderId="26" xfId="16" applyFont="1" applyBorder="1" applyAlignment="1" applyProtection="1">
      <alignment horizontal="right" vertical="center"/>
      <protection hidden="1"/>
    </xf>
    <xf numFmtId="10" fontId="44" fillId="0" borderId="43" xfId="16" applyNumberFormat="1" applyFont="1" applyBorder="1" applyAlignment="1" applyProtection="1">
      <alignment horizontal="center" vertical="center"/>
      <protection hidden="1"/>
    </xf>
    <xf numFmtId="0" fontId="18" fillId="0" borderId="48" xfId="16" applyFont="1" applyBorder="1" applyAlignment="1" applyProtection="1">
      <alignment horizontal="right" vertical="center"/>
      <protection hidden="1"/>
    </xf>
    <xf numFmtId="0" fontId="18" fillId="0" borderId="49" xfId="16" applyFont="1" applyBorder="1" applyAlignment="1" applyProtection="1">
      <alignment horizontal="right" vertical="center"/>
      <protection hidden="1"/>
    </xf>
    <xf numFmtId="10" fontId="18" fillId="0" borderId="43" xfId="16" applyNumberFormat="1" applyFont="1" applyBorder="1" applyAlignment="1" applyProtection="1">
      <alignment horizontal="center" vertical="center"/>
      <protection hidden="1"/>
    </xf>
    <xf numFmtId="172" fontId="44" fillId="0" borderId="44" xfId="1" applyNumberFormat="1" applyFont="1" applyBorder="1" applyProtection="1">
      <protection hidden="1"/>
    </xf>
    <xf numFmtId="0" fontId="45" fillId="10" borderId="11" xfId="17" applyFill="1" applyBorder="1" applyAlignment="1" applyProtection="1">
      <protection hidden="1"/>
    </xf>
    <xf numFmtId="0" fontId="44" fillId="10" borderId="13" xfId="16" applyFont="1" applyFill="1" applyBorder="1" applyAlignment="1" applyProtection="1">
      <alignment horizontal="center" vertical="center"/>
      <protection hidden="1"/>
    </xf>
    <xf numFmtId="172" fontId="44" fillId="10" borderId="12" xfId="1" applyNumberFormat="1" applyFont="1" applyFill="1" applyBorder="1" applyAlignment="1" applyProtection="1">
      <alignment horizontal="right"/>
      <protection hidden="1"/>
    </xf>
    <xf numFmtId="0" fontId="10" fillId="0" borderId="0" xfId="16" applyFont="1" applyProtection="1">
      <protection hidden="1"/>
    </xf>
    <xf numFmtId="0" fontId="10" fillId="0" borderId="0" xfId="16" applyFont="1" applyAlignment="1" applyProtection="1">
      <alignment horizontal="center"/>
      <protection hidden="1"/>
    </xf>
    <xf numFmtId="0" fontId="10" fillId="0" borderId="0" xfId="16" applyFont="1" applyAlignment="1" applyProtection="1">
      <alignment horizontal="center" vertical="center"/>
      <protection hidden="1"/>
    </xf>
    <xf numFmtId="0" fontId="44" fillId="0" borderId="0" xfId="16" applyFont="1" applyAlignment="1" applyProtection="1">
      <alignment horizontal="center" vertical="center"/>
      <protection hidden="1"/>
    </xf>
    <xf numFmtId="169" fontId="18" fillId="0" borderId="0" xfId="16" applyNumberFormat="1" applyFont="1" applyAlignment="1" applyProtection="1">
      <alignment horizontal="right"/>
      <protection hidden="1"/>
    </xf>
    <xf numFmtId="0" fontId="14" fillId="0" borderId="0" xfId="16" applyFont="1"/>
    <xf numFmtId="0" fontId="14" fillId="0" borderId="0" xfId="16" applyFont="1" applyAlignment="1">
      <alignment horizontal="center"/>
    </xf>
    <xf numFmtId="0" fontId="14" fillId="0" borderId="0" xfId="16" applyFont="1" applyAlignment="1">
      <alignment horizontal="center" vertical="center"/>
    </xf>
    <xf numFmtId="169" fontId="14" fillId="0" borderId="0" xfId="16" applyNumberFormat="1" applyFont="1"/>
    <xf numFmtId="0" fontId="14" fillId="0" borderId="0" xfId="16" applyFont="1" applyProtection="1">
      <protection hidden="1"/>
    </xf>
    <xf numFmtId="0" fontId="14" fillId="0" borderId="0" xfId="16" applyFont="1" applyAlignment="1" applyProtection="1">
      <alignment horizontal="center"/>
      <protection hidden="1"/>
    </xf>
    <xf numFmtId="0" fontId="14" fillId="0" borderId="0" xfId="16" applyFont="1" applyAlignment="1" applyProtection="1">
      <alignment horizontal="center" vertical="center"/>
      <protection hidden="1"/>
    </xf>
    <xf numFmtId="169" fontId="14" fillId="0" borderId="0" xfId="16" applyNumberFormat="1" applyFont="1" applyAlignment="1" applyProtection="1">
      <alignment horizontal="center" vertical="center"/>
      <protection hidden="1"/>
    </xf>
    <xf numFmtId="169" fontId="14" fillId="0" borderId="0" xfId="16" applyNumberFormat="1" applyFont="1" applyProtection="1">
      <protection hidden="1"/>
    </xf>
    <xf numFmtId="0" fontId="6" fillId="0" borderId="2" xfId="16" applyFont="1" applyBorder="1" applyAlignment="1" applyProtection="1">
      <alignment horizontal="right" vertical="center" wrapText="1"/>
      <protection hidden="1"/>
    </xf>
    <xf numFmtId="0" fontId="6" fillId="0" borderId="15" xfId="16" applyFont="1" applyBorder="1" applyAlignment="1" applyProtection="1">
      <alignment horizontal="right" vertical="center" wrapText="1"/>
      <protection hidden="1"/>
    </xf>
    <xf numFmtId="0" fontId="6" fillId="0" borderId="3" xfId="16" applyFont="1" applyBorder="1" applyAlignment="1" applyProtection="1">
      <alignment horizontal="right" vertical="center" wrapText="1"/>
      <protection hidden="1"/>
    </xf>
    <xf numFmtId="169" fontId="11" fillId="0" borderId="8" xfId="16" applyNumberFormat="1" applyFont="1" applyBorder="1" applyAlignment="1">
      <alignment horizontal="center" vertical="center"/>
    </xf>
    <xf numFmtId="0" fontId="6" fillId="0" borderId="6" xfId="16" applyFont="1" applyBorder="1" applyAlignment="1" applyProtection="1">
      <alignment horizontal="right" vertical="center" wrapText="1"/>
      <protection hidden="1"/>
    </xf>
    <xf numFmtId="0" fontId="6" fillId="0" borderId="14" xfId="16" applyFont="1" applyBorder="1" applyAlignment="1" applyProtection="1">
      <alignment horizontal="right" vertical="center" wrapText="1"/>
      <protection hidden="1"/>
    </xf>
    <xf numFmtId="0" fontId="6" fillId="0" borderId="7" xfId="16" applyFont="1" applyBorder="1" applyAlignment="1" applyProtection="1">
      <alignment horizontal="right" vertical="center" wrapText="1"/>
      <protection hidden="1"/>
    </xf>
    <xf numFmtId="169" fontId="11" fillId="0" borderId="10" xfId="16" applyNumberFormat="1" applyFont="1" applyBorder="1" applyAlignment="1">
      <alignment horizontal="center" vertical="center"/>
    </xf>
    <xf numFmtId="0" fontId="10" fillId="0" borderId="0" xfId="16" applyFont="1" applyAlignment="1">
      <alignment horizontal="center"/>
    </xf>
    <xf numFmtId="0" fontId="10" fillId="0" borderId="0" xfId="16" applyFont="1" applyAlignment="1">
      <alignment horizontal="center" vertical="center"/>
    </xf>
    <xf numFmtId="0" fontId="38" fillId="0" borderId="0" xfId="16" applyAlignment="1">
      <alignment wrapText="1"/>
    </xf>
    <xf numFmtId="49" fontId="8" fillId="3" borderId="0" xfId="18" applyNumberFormat="1" applyFont="1" applyFill="1" applyAlignment="1">
      <alignment horizontal="center"/>
    </xf>
    <xf numFmtId="0" fontId="7" fillId="4" borderId="0" xfId="18" applyFont="1" applyFill="1" applyAlignment="1" applyProtection="1">
      <alignment horizontal="center" vertical="center"/>
      <protection hidden="1"/>
    </xf>
    <xf numFmtId="0" fontId="12" fillId="4" borderId="0" xfId="18" applyFont="1" applyFill="1" applyAlignment="1" applyProtection="1">
      <alignment horizontal="left" vertical="center"/>
      <protection hidden="1"/>
    </xf>
    <xf numFmtId="0" fontId="4" fillId="4" borderId="0" xfId="18" applyFont="1" applyFill="1" applyAlignment="1" applyProtection="1">
      <alignment horizontal="center" vertical="center"/>
      <protection hidden="1"/>
    </xf>
    <xf numFmtId="0" fontId="13" fillId="4" borderId="9" xfId="19" applyFont="1" applyFill="1" applyBorder="1" applyAlignment="1" applyProtection="1">
      <alignment horizontal="center" vertical="center" wrapText="1"/>
      <protection hidden="1"/>
    </xf>
    <xf numFmtId="0" fontId="13" fillId="4" borderId="9" xfId="18" applyFont="1" applyFill="1" applyBorder="1" applyAlignment="1" applyProtection="1">
      <alignment horizontal="center" vertical="center" wrapText="1"/>
      <protection hidden="1"/>
    </xf>
    <xf numFmtId="169" fontId="6" fillId="5" borderId="8" xfId="20" applyNumberFormat="1" applyFont="1" applyFill="1" applyBorder="1" applyAlignment="1" applyProtection="1">
      <alignment vertical="center"/>
      <protection hidden="1"/>
    </xf>
    <xf numFmtId="0" fontId="14" fillId="0" borderId="0" xfId="18" applyFont="1" applyProtection="1">
      <protection hidden="1"/>
    </xf>
    <xf numFmtId="0" fontId="14" fillId="4" borderId="0" xfId="18" quotePrefix="1" applyFont="1" applyFill="1" applyAlignment="1" applyProtection="1">
      <alignment horizontal="center" vertical="center"/>
      <protection hidden="1"/>
    </xf>
    <xf numFmtId="0" fontId="15" fillId="4" borderId="0" xfId="18" applyFont="1" applyFill="1" applyAlignment="1" applyProtection="1">
      <alignment horizontal="left" vertical="center"/>
      <protection hidden="1"/>
    </xf>
    <xf numFmtId="0" fontId="14" fillId="4" borderId="0" xfId="18" applyFont="1" applyFill="1" applyAlignment="1" applyProtection="1">
      <alignment horizontal="center"/>
      <protection hidden="1"/>
    </xf>
    <xf numFmtId="0" fontId="16" fillId="4" borderId="9" xfId="19" applyFont="1" applyFill="1" applyBorder="1" applyAlignment="1" applyProtection="1">
      <alignment horizontal="center" vertical="center" wrapText="1"/>
      <protection hidden="1"/>
    </xf>
    <xf numFmtId="169" fontId="7" fillId="5" borderId="9" xfId="18" applyNumberFormat="1" applyFont="1" applyFill="1" applyBorder="1" applyAlignment="1" applyProtection="1">
      <alignment horizontal="right" vertical="center"/>
      <protection hidden="1"/>
    </xf>
    <xf numFmtId="0" fontId="16" fillId="4" borderId="4" xfId="19" applyFont="1" applyFill="1" applyBorder="1" applyAlignment="1" applyProtection="1">
      <alignment horizontal="center" vertical="center" wrapText="1"/>
      <protection hidden="1"/>
    </xf>
    <xf numFmtId="0" fontId="13" fillId="4" borderId="0" xfId="18" applyFont="1" applyFill="1" applyAlignment="1" applyProtection="1">
      <alignment horizontal="center" vertical="center" wrapText="1"/>
      <protection hidden="1"/>
    </xf>
    <xf numFmtId="169" fontId="7" fillId="5" borderId="0" xfId="18" applyNumberFormat="1" applyFont="1" applyFill="1" applyAlignment="1" applyProtection="1">
      <alignment horizontal="right" vertical="center"/>
      <protection hidden="1"/>
    </xf>
    <xf numFmtId="49" fontId="14" fillId="0" borderId="0" xfId="18" applyNumberFormat="1" applyFont="1" applyAlignment="1">
      <alignment vertical="top"/>
    </xf>
    <xf numFmtId="0" fontId="6" fillId="7" borderId="8" xfId="18" applyFont="1" applyFill="1" applyBorder="1" applyAlignment="1" applyProtection="1">
      <alignment horizontal="center" vertical="center"/>
      <protection hidden="1"/>
    </xf>
    <xf numFmtId="0" fontId="21" fillId="0" borderId="27" xfId="18" applyFont="1" applyBorder="1"/>
    <xf numFmtId="0" fontId="25" fillId="12" borderId="25" xfId="18" applyFont="1" applyFill="1" applyBorder="1" applyAlignment="1">
      <alignment vertical="center"/>
    </xf>
    <xf numFmtId="0" fontId="25" fillId="12" borderId="25" xfId="18" applyFont="1" applyFill="1" applyBorder="1" applyAlignment="1">
      <alignment horizontal="right" vertical="center" wrapText="1"/>
    </xf>
    <xf numFmtId="0" fontId="25" fillId="12" borderId="25" xfId="18" applyFont="1" applyFill="1" applyBorder="1" applyAlignment="1">
      <alignment horizontal="center" vertical="center" wrapText="1"/>
    </xf>
    <xf numFmtId="0" fontId="25" fillId="12" borderId="57" xfId="18" applyFont="1" applyFill="1" applyBorder="1" applyAlignment="1">
      <alignment horizontal="center" vertical="center" wrapText="1"/>
    </xf>
    <xf numFmtId="0" fontId="21" fillId="12" borderId="0" xfId="18" applyFont="1" applyFill="1"/>
    <xf numFmtId="0" fontId="21" fillId="0" borderId="0" xfId="18" applyFont="1"/>
    <xf numFmtId="0" fontId="21" fillId="0" borderId="32" xfId="18" applyFont="1" applyBorder="1"/>
    <xf numFmtId="178" fontId="1" fillId="0" borderId="0" xfId="18" applyNumberFormat="1" applyFont="1" applyAlignment="1">
      <alignment vertical="center"/>
    </xf>
    <xf numFmtId="178" fontId="1" fillId="0" borderId="33" xfId="18" applyNumberFormat="1" applyFont="1" applyBorder="1" applyAlignment="1">
      <alignment vertical="center"/>
    </xf>
    <xf numFmtId="0" fontId="26" fillId="12" borderId="32" xfId="18" applyFont="1" applyFill="1" applyBorder="1" applyAlignment="1">
      <alignment horizontal="center" vertical="center" wrapText="1"/>
    </xf>
    <xf numFmtId="0" fontId="26" fillId="12" borderId="0" xfId="18" applyFont="1" applyFill="1" applyAlignment="1">
      <alignment horizontal="center" vertical="center" wrapText="1"/>
    </xf>
    <xf numFmtId="0" fontId="9" fillId="0" borderId="1" xfId="18" applyFont="1" applyBorder="1" applyAlignment="1" applyProtection="1">
      <alignment horizontal="center" vertical="center" wrapText="1"/>
      <protection locked="0"/>
    </xf>
    <xf numFmtId="0" fontId="9" fillId="0" borderId="52" xfId="18" applyFont="1" applyBorder="1" applyAlignment="1" applyProtection="1">
      <alignment horizontal="center" vertical="center" wrapText="1"/>
      <protection locked="0"/>
    </xf>
    <xf numFmtId="0" fontId="14" fillId="0" borderId="0" xfId="18" applyFont="1" applyProtection="1">
      <protection locked="0"/>
    </xf>
    <xf numFmtId="165" fontId="14" fillId="0" borderId="0" xfId="18" applyNumberFormat="1" applyFont="1" applyProtection="1">
      <protection locked="0"/>
    </xf>
    <xf numFmtId="0" fontId="26" fillId="12" borderId="58" xfId="18" applyFont="1" applyFill="1" applyBorder="1" applyAlignment="1">
      <alignment horizontal="center" vertical="center" wrapText="1"/>
    </xf>
    <xf numFmtId="0" fontId="26" fillId="12" borderId="47" xfId="18" applyFont="1" applyFill="1" applyBorder="1" applyAlignment="1">
      <alignment horizontal="center" vertical="center" wrapText="1"/>
    </xf>
    <xf numFmtId="0" fontId="9" fillId="0" borderId="19" xfId="18" applyFont="1" applyBorder="1" applyAlignment="1" applyProtection="1">
      <alignment horizontal="center" vertical="center" wrapText="1"/>
      <protection locked="0"/>
    </xf>
    <xf numFmtId="0" fontId="9" fillId="0" borderId="55" xfId="18" applyFont="1" applyBorder="1" applyAlignment="1" applyProtection="1">
      <alignment horizontal="center" vertical="center" wrapText="1"/>
      <protection locked="0"/>
    </xf>
    <xf numFmtId="49" fontId="14" fillId="0" borderId="32" xfId="18" applyNumberFormat="1" applyFont="1" applyBorder="1" applyAlignment="1">
      <alignment vertical="top"/>
    </xf>
    <xf numFmtId="0" fontId="6" fillId="0" borderId="4" xfId="18" applyFont="1" applyBorder="1" applyAlignment="1" applyProtection="1">
      <alignment horizontal="center" vertical="top" wrapText="1"/>
      <protection locked="0"/>
    </xf>
    <xf numFmtId="0" fontId="6" fillId="0" borderId="5" xfId="18" applyFont="1" applyBorder="1" applyAlignment="1" applyProtection="1">
      <alignment horizontal="center" vertical="top" wrapText="1"/>
      <protection locked="0"/>
    </xf>
    <xf numFmtId="0" fontId="27" fillId="0" borderId="4" xfId="18" applyFont="1" applyBorder="1" applyAlignment="1" applyProtection="1">
      <alignment horizontal="center" vertical="center" wrapText="1"/>
      <protection locked="0"/>
    </xf>
    <xf numFmtId="0" fontId="27" fillId="0" borderId="0" xfId="18" applyFont="1" applyAlignment="1" applyProtection="1">
      <alignment horizontal="center" vertical="center" wrapText="1"/>
      <protection locked="0"/>
    </xf>
    <xf numFmtId="0" fontId="27" fillId="0" borderId="5" xfId="18" applyFont="1" applyBorder="1" applyAlignment="1" applyProtection="1">
      <alignment horizontal="center" vertical="center" wrapText="1"/>
      <protection locked="0"/>
    </xf>
    <xf numFmtId="0" fontId="7" fillId="0" borderId="6" xfId="18" applyFont="1" applyBorder="1" applyAlignment="1" applyProtection="1">
      <alignment horizontal="center" vertical="center"/>
      <protection locked="0"/>
    </xf>
    <xf numFmtId="15" fontId="7" fillId="0" borderId="51" xfId="18" applyNumberFormat="1" applyFont="1" applyBorder="1" applyAlignment="1" applyProtection="1">
      <alignment horizontal="center" vertical="top" wrapText="1"/>
      <protection locked="0"/>
    </xf>
    <xf numFmtId="49" fontId="14" fillId="0" borderId="58" xfId="18" applyNumberFormat="1" applyFont="1" applyBorder="1" applyAlignment="1">
      <alignment vertical="top"/>
    </xf>
    <xf numFmtId="0" fontId="6" fillId="0" borderId="62" xfId="18" applyFont="1" applyBorder="1" applyAlignment="1" applyProtection="1">
      <alignment horizontal="center" vertical="top" wrapText="1"/>
      <protection locked="0"/>
    </xf>
    <xf numFmtId="0" fontId="6" fillId="0" borderId="63" xfId="18" applyFont="1" applyBorder="1" applyAlignment="1" applyProtection="1">
      <alignment horizontal="center" vertical="top" wrapText="1"/>
      <protection locked="0"/>
    </xf>
    <xf numFmtId="0" fontId="27" fillId="0" borderId="62" xfId="18" applyFont="1" applyBorder="1" applyAlignment="1" applyProtection="1">
      <alignment horizontal="center" vertical="center" wrapText="1"/>
      <protection locked="0"/>
    </xf>
    <xf numFmtId="0" fontId="27" fillId="0" borderId="47" xfId="18" applyFont="1" applyBorder="1" applyAlignment="1" applyProtection="1">
      <alignment horizontal="center" vertical="center" wrapText="1"/>
      <protection locked="0"/>
    </xf>
    <xf numFmtId="0" fontId="27" fillId="0" borderId="63" xfId="18" applyFont="1" applyBorder="1" applyAlignment="1" applyProtection="1">
      <alignment horizontal="center" vertical="center" wrapText="1"/>
      <protection locked="0"/>
    </xf>
    <xf numFmtId="171" fontId="6" fillId="0" borderId="20" xfId="20" applyNumberFormat="1" applyFont="1" applyBorder="1" applyAlignment="1" applyProtection="1">
      <alignment horizontal="center" vertical="center"/>
      <protection locked="0"/>
    </xf>
    <xf numFmtId="171" fontId="6" fillId="0" borderId="22" xfId="20" applyNumberFormat="1" applyFont="1" applyBorder="1" applyAlignment="1" applyProtection="1">
      <alignment horizontal="centerContinuous" vertical="top"/>
      <protection locked="0"/>
    </xf>
    <xf numFmtId="0" fontId="14" fillId="0" borderId="0" xfId="18" applyFont="1" applyAlignment="1" applyProtection="1">
      <alignment vertical="top"/>
      <protection locked="0"/>
    </xf>
    <xf numFmtId="0" fontId="14" fillId="0" borderId="0" xfId="18" applyFont="1" applyAlignment="1" applyProtection="1">
      <alignment vertical="top" wrapText="1"/>
      <protection locked="0"/>
    </xf>
    <xf numFmtId="0" fontId="14" fillId="0" borderId="0" xfId="18" applyFont="1" applyAlignment="1" applyProtection="1">
      <alignment horizontal="center" vertical="top"/>
      <protection locked="0"/>
    </xf>
    <xf numFmtId="0" fontId="14" fillId="0" borderId="0" xfId="18" applyFont="1" applyAlignment="1" applyProtection="1">
      <alignment horizontal="center" vertical="center"/>
      <protection locked="0"/>
    </xf>
    <xf numFmtId="169" fontId="14" fillId="0" borderId="0" xfId="20" applyNumberFormat="1" applyFont="1" applyBorder="1" applyAlignment="1" applyProtection="1">
      <alignment vertical="top"/>
      <protection locked="0"/>
    </xf>
    <xf numFmtId="49" fontId="24" fillId="0" borderId="0" xfId="18" applyNumberFormat="1" applyFont="1" applyAlignment="1">
      <alignment vertical="center"/>
    </xf>
    <xf numFmtId="0" fontId="27" fillId="16" borderId="0" xfId="18" applyFont="1" applyFill="1" applyAlignment="1" applyProtection="1">
      <alignment horizontal="center" vertical="center"/>
      <protection locked="0"/>
    </xf>
    <xf numFmtId="0" fontId="24" fillId="0" borderId="0" xfId="18" applyFont="1" applyAlignment="1" applyProtection="1">
      <alignment vertical="center"/>
      <protection locked="0"/>
    </xf>
    <xf numFmtId="0" fontId="6" fillId="18" borderId="1" xfId="18" applyFont="1" applyFill="1" applyBorder="1" applyAlignment="1" applyProtection="1">
      <alignment horizontal="center" vertical="center"/>
      <protection hidden="1"/>
    </xf>
    <xf numFmtId="0" fontId="31" fillId="2" borderId="1" xfId="18" applyFont="1" applyFill="1" applyBorder="1" applyAlignment="1" applyProtection="1">
      <alignment horizontal="center" vertical="center"/>
      <protection hidden="1"/>
    </xf>
    <xf numFmtId="0" fontId="14" fillId="0" borderId="0" xfId="18" applyFont="1" applyAlignment="1">
      <alignment vertical="top"/>
    </xf>
    <xf numFmtId="0" fontId="14" fillId="0" borderId="0" xfId="18" applyFont="1" applyAlignment="1">
      <alignment vertical="top" wrapText="1"/>
    </xf>
    <xf numFmtId="0" fontId="14" fillId="0" borderId="0" xfId="18" applyFont="1" applyAlignment="1">
      <alignment horizontal="center" vertical="top"/>
    </xf>
    <xf numFmtId="0" fontId="14" fillId="0" borderId="0" xfId="18" applyFont="1" applyAlignment="1" applyProtection="1">
      <alignment horizontal="center" vertical="center"/>
      <protection hidden="1"/>
    </xf>
    <xf numFmtId="0" fontId="14" fillId="0" borderId="0" xfId="18" applyFont="1" applyAlignment="1">
      <alignment horizontal="center" vertical="center"/>
    </xf>
    <xf numFmtId="43" fontId="14" fillId="0" borderId="0" xfId="20" applyFont="1" applyAlignment="1">
      <alignment vertical="top"/>
    </xf>
    <xf numFmtId="0" fontId="14" fillId="0" borderId="0" xfId="18" applyFont="1"/>
    <xf numFmtId="49" fontId="14" fillId="8" borderId="27" xfId="18" applyNumberFormat="1" applyFont="1" applyFill="1" applyBorder="1" applyAlignment="1">
      <alignment horizontal="center" vertical="top"/>
    </xf>
    <xf numFmtId="0" fontId="6" fillId="6" borderId="23" xfId="18" applyFont="1" applyFill="1" applyBorder="1" applyAlignment="1" applyProtection="1">
      <alignment horizontal="center" vertical="top" wrapText="1"/>
      <protection locked="0" hidden="1"/>
    </xf>
    <xf numFmtId="0" fontId="6" fillId="6" borderId="16" xfId="18" applyFont="1" applyFill="1" applyBorder="1" applyAlignment="1" applyProtection="1">
      <alignment vertical="top"/>
      <protection locked="0"/>
    </xf>
    <xf numFmtId="0" fontId="6" fillId="6" borderId="16" xfId="18" applyFont="1" applyFill="1" applyBorder="1" applyAlignment="1" applyProtection="1">
      <alignment horizontal="center" vertical="top" wrapText="1"/>
      <protection hidden="1"/>
    </xf>
    <xf numFmtId="0" fontId="6" fillId="6" borderId="16" xfId="18" applyFont="1" applyFill="1" applyBorder="1" applyAlignment="1" applyProtection="1">
      <alignment horizontal="center" vertical="center" wrapText="1"/>
      <protection hidden="1"/>
    </xf>
    <xf numFmtId="4" fontId="6" fillId="6" borderId="17" xfId="18" applyNumberFormat="1" applyFont="1" applyFill="1" applyBorder="1" applyAlignment="1" applyProtection="1">
      <alignment horizontal="right" vertical="top" wrapText="1"/>
      <protection hidden="1"/>
    </xf>
    <xf numFmtId="49" fontId="14" fillId="0" borderId="28" xfId="18" applyNumberFormat="1" applyFont="1" applyBorder="1" applyAlignment="1">
      <alignment horizontal="center" vertical="top"/>
    </xf>
    <xf numFmtId="14" fontId="14" fillId="0" borderId="0" xfId="18" applyNumberFormat="1" applyFont="1"/>
    <xf numFmtId="173" fontId="7" fillId="0" borderId="29" xfId="18" applyNumberFormat="1" applyFont="1" applyBorder="1" applyAlignment="1" applyProtection="1">
      <alignment horizontal="center" vertical="top" wrapText="1"/>
      <protection locked="0" hidden="1"/>
    </xf>
    <xf numFmtId="0" fontId="7" fillId="0" borderId="30" xfId="18" applyFont="1" applyBorder="1" applyAlignment="1" applyProtection="1">
      <alignment vertical="top" wrapText="1"/>
      <protection hidden="1"/>
    </xf>
    <xf numFmtId="0" fontId="14" fillId="0" borderId="30" xfId="18" applyFont="1" applyBorder="1" applyAlignment="1" applyProtection="1">
      <alignment horizontal="center" vertical="top"/>
      <protection hidden="1"/>
    </xf>
    <xf numFmtId="168" fontId="14" fillId="0" borderId="30" xfId="18" applyNumberFormat="1" applyFont="1" applyBorder="1" applyAlignment="1" applyProtection="1">
      <alignment horizontal="center" vertical="center"/>
      <protection hidden="1"/>
    </xf>
    <xf numFmtId="172" fontId="14" fillId="0" borderId="30" xfId="21" applyNumberFormat="1" applyFont="1" applyFill="1" applyBorder="1" applyAlignment="1" applyProtection="1">
      <alignment horizontal="center" vertical="center"/>
      <protection hidden="1"/>
    </xf>
    <xf numFmtId="172" fontId="14" fillId="0" borderId="46" xfId="21" applyNumberFormat="1" applyFont="1" applyFill="1" applyBorder="1" applyAlignment="1" applyProtection="1">
      <alignment horizontal="center" vertical="center"/>
      <protection hidden="1"/>
    </xf>
    <xf numFmtId="49" fontId="14" fillId="8" borderId="31" xfId="18" applyNumberFormat="1" applyFont="1" applyFill="1" applyBorder="1" applyAlignment="1">
      <alignment horizontal="center" vertical="top"/>
    </xf>
    <xf numFmtId="0" fontId="7" fillId="9" borderId="24" xfId="18" applyFont="1" applyFill="1" applyBorder="1" applyAlignment="1" applyProtection="1">
      <alignment horizontal="center" vertical="top"/>
      <protection locked="0" hidden="1"/>
    </xf>
    <xf numFmtId="169" fontId="6" fillId="9" borderId="21" xfId="20" applyNumberFormat="1" applyFont="1" applyFill="1" applyBorder="1" applyAlignment="1" applyProtection="1">
      <alignment horizontal="center" vertical="center"/>
      <protection hidden="1"/>
    </xf>
    <xf numFmtId="174" fontId="6" fillId="9" borderId="22" xfId="21" applyNumberFormat="1" applyFont="1" applyFill="1" applyBorder="1" applyAlignment="1" applyProtection="1">
      <alignment horizontal="right" vertical="top"/>
      <protection hidden="1"/>
    </xf>
    <xf numFmtId="49" fontId="14" fillId="0" borderId="0" xfId="18" applyNumberFormat="1" applyFont="1" applyAlignment="1">
      <alignment horizontal="center" vertical="top"/>
    </xf>
    <xf numFmtId="0" fontId="7" fillId="0" borderId="32" xfId="18" applyFont="1" applyBorder="1" applyAlignment="1" applyProtection="1">
      <alignment horizontal="center" vertical="top"/>
      <protection locked="0" hidden="1"/>
    </xf>
    <xf numFmtId="0" fontId="7" fillId="0" borderId="0" xfId="18" applyFont="1" applyAlignment="1" applyProtection="1">
      <alignment horizontal="center" vertical="top"/>
      <protection locked="0" hidden="1"/>
    </xf>
    <xf numFmtId="169" fontId="6" fillId="0" borderId="0" xfId="20" applyNumberFormat="1" applyFont="1" applyFill="1" applyBorder="1" applyAlignment="1" applyProtection="1">
      <alignment horizontal="center" vertical="center"/>
      <protection hidden="1"/>
    </xf>
    <xf numFmtId="174" fontId="6" fillId="0" borderId="0" xfId="21" applyNumberFormat="1" applyFont="1" applyFill="1" applyBorder="1" applyAlignment="1" applyProtection="1">
      <alignment horizontal="right" vertical="top"/>
      <protection hidden="1"/>
    </xf>
    <xf numFmtId="1" fontId="7" fillId="0" borderId="29" xfId="18" applyNumberFormat="1" applyFont="1" applyBorder="1" applyAlignment="1" applyProtection="1">
      <alignment horizontal="center" vertical="top" wrapText="1"/>
      <protection locked="0" hidden="1"/>
    </xf>
    <xf numFmtId="169" fontId="23" fillId="2" borderId="56" xfId="20" applyNumberFormat="1" applyFont="1" applyFill="1" applyBorder="1" applyAlignment="1" applyProtection="1">
      <alignment vertical="center"/>
      <protection hidden="1"/>
    </xf>
    <xf numFmtId="169" fontId="23" fillId="2" borderId="56" xfId="20" applyNumberFormat="1" applyFont="1" applyFill="1" applyBorder="1" applyAlignment="1" applyProtection="1">
      <alignment horizontal="center" vertical="center"/>
      <protection hidden="1"/>
    </xf>
    <xf numFmtId="49" fontId="14" fillId="0" borderId="32" xfId="18" applyNumberFormat="1" applyFont="1" applyBorder="1" applyAlignment="1">
      <alignment horizontal="center" vertical="top"/>
    </xf>
    <xf numFmtId="0" fontId="7" fillId="0" borderId="0" xfId="18" applyFont="1" applyAlignment="1" applyProtection="1">
      <alignment vertical="top" wrapText="1"/>
      <protection hidden="1"/>
    </xf>
    <xf numFmtId="0" fontId="14" fillId="0" borderId="0" xfId="18" applyFont="1" applyAlignment="1" applyProtection="1">
      <alignment horizontal="center" vertical="top"/>
      <protection hidden="1"/>
    </xf>
    <xf numFmtId="168" fontId="14" fillId="0" borderId="0" xfId="18" applyNumberFormat="1" applyFont="1" applyAlignment="1" applyProtection="1">
      <alignment horizontal="center" vertical="center"/>
      <protection hidden="1"/>
    </xf>
    <xf numFmtId="172" fontId="14" fillId="0" borderId="0" xfId="21" applyNumberFormat="1" applyFont="1" applyFill="1" applyBorder="1" applyAlignment="1" applyProtection="1">
      <alignment horizontal="center" vertical="center"/>
      <protection hidden="1"/>
    </xf>
    <xf numFmtId="0" fontId="49" fillId="2" borderId="24" xfId="18" applyFont="1" applyFill="1" applyBorder="1" applyAlignment="1" applyProtection="1">
      <alignment horizontal="center" vertical="top"/>
      <protection locked="0" hidden="1"/>
    </xf>
    <xf numFmtId="169" fontId="23" fillId="2" borderId="56" xfId="20" applyNumberFormat="1" applyFont="1" applyFill="1" applyBorder="1" applyAlignment="1" applyProtection="1">
      <alignment horizontal="center" vertical="center"/>
      <protection hidden="1"/>
    </xf>
    <xf numFmtId="174" fontId="23" fillId="2" borderId="22" xfId="21" applyNumberFormat="1" applyFont="1" applyFill="1" applyBorder="1" applyAlignment="1" applyProtection="1">
      <alignment horizontal="right" vertical="top"/>
      <protection hidden="1"/>
    </xf>
    <xf numFmtId="0" fontId="7" fillId="0" borderId="15" xfId="18" applyFont="1" applyBorder="1" applyAlignment="1" applyProtection="1">
      <alignment vertical="top" wrapText="1"/>
      <protection hidden="1"/>
    </xf>
    <xf numFmtId="0" fontId="14" fillId="0" borderId="15" xfId="18" applyFont="1" applyBorder="1" applyAlignment="1" applyProtection="1">
      <alignment horizontal="center" vertical="top"/>
      <protection hidden="1"/>
    </xf>
    <xf numFmtId="0" fontId="14" fillId="0" borderId="15" xfId="18" applyFont="1" applyBorder="1" applyAlignment="1" applyProtection="1">
      <alignment horizontal="right" vertical="top"/>
      <protection locked="0" hidden="1"/>
    </xf>
    <xf numFmtId="169" fontId="6" fillId="0" borderId="15" xfId="20" applyNumberFormat="1" applyFont="1" applyFill="1" applyBorder="1" applyAlignment="1" applyProtection="1">
      <alignment horizontal="center" vertical="center"/>
      <protection hidden="1"/>
    </xf>
    <xf numFmtId="167" fontId="6" fillId="0" borderId="15" xfId="21" applyFont="1" applyFill="1" applyBorder="1" applyAlignment="1" applyProtection="1">
      <alignment horizontal="right" vertical="top"/>
      <protection hidden="1"/>
    </xf>
    <xf numFmtId="49" fontId="34" fillId="3" borderId="0" xfId="18" applyNumberFormat="1" applyFont="1" applyFill="1" applyAlignment="1">
      <alignment horizontal="center" vertical="center"/>
    </xf>
    <xf numFmtId="1" fontId="34" fillId="0" borderId="29" xfId="18" applyNumberFormat="1" applyFont="1" applyBorder="1" applyAlignment="1" applyProtection="1">
      <alignment horizontal="center" vertical="top" wrapText="1"/>
      <protection locked="0" hidden="1"/>
    </xf>
    <xf numFmtId="0" fontId="21" fillId="0" borderId="0" xfId="18" applyFont="1" applyAlignment="1" applyProtection="1">
      <alignment vertical="center"/>
      <protection hidden="1"/>
    </xf>
    <xf numFmtId="169" fontId="30" fillId="10" borderId="11" xfId="18" applyNumberFormat="1" applyFont="1" applyFill="1" applyBorder="1" applyAlignment="1" applyProtection="1">
      <alignment horizontal="center" vertical="center"/>
      <protection hidden="1"/>
    </xf>
    <xf numFmtId="169" fontId="30" fillId="10" borderId="13" xfId="18" applyNumberFormat="1" applyFont="1" applyFill="1" applyBorder="1" applyAlignment="1" applyProtection="1">
      <alignment horizontal="center" vertical="center"/>
      <protection hidden="1"/>
    </xf>
    <xf numFmtId="174" fontId="30" fillId="10" borderId="12" xfId="21" applyNumberFormat="1" applyFont="1" applyFill="1" applyBorder="1" applyAlignment="1" applyProtection="1">
      <alignment horizontal="right" vertical="center"/>
      <protection hidden="1"/>
    </xf>
    <xf numFmtId="0" fontId="21" fillId="0" borderId="0" xfId="18" applyFont="1" applyProtection="1">
      <protection locked="0"/>
    </xf>
    <xf numFmtId="0" fontId="21" fillId="0" borderId="0" xfId="18" applyFont="1" applyAlignment="1" applyProtection="1">
      <alignment vertical="center"/>
      <protection locked="0"/>
    </xf>
    <xf numFmtId="49" fontId="7" fillId="0" borderId="0" xfId="18" applyNumberFormat="1" applyFont="1" applyAlignment="1">
      <alignment horizontal="center" vertical="center"/>
    </xf>
    <xf numFmtId="1" fontId="7" fillId="0" borderId="0" xfId="18" applyNumberFormat="1" applyFont="1" applyAlignment="1" applyProtection="1">
      <alignment horizontal="center" vertical="top" wrapText="1"/>
      <protection locked="0" hidden="1"/>
    </xf>
    <xf numFmtId="0" fontId="14" fillId="0" borderId="0" xfId="18" applyFont="1" applyAlignment="1" applyProtection="1">
      <alignment vertical="center"/>
      <protection hidden="1"/>
    </xf>
    <xf numFmtId="169" fontId="6" fillId="0" borderId="0" xfId="18" applyNumberFormat="1" applyFont="1" applyAlignment="1" applyProtection="1">
      <alignment horizontal="center" vertical="center"/>
      <protection hidden="1"/>
    </xf>
    <xf numFmtId="174" fontId="6" fillId="0" borderId="0" xfId="21" applyNumberFormat="1" applyFont="1" applyFill="1" applyBorder="1" applyAlignment="1" applyProtection="1">
      <alignment horizontal="right" vertical="center"/>
      <protection hidden="1"/>
    </xf>
    <xf numFmtId="0" fontId="14" fillId="0" borderId="0" xfId="18" applyFont="1" applyAlignment="1" applyProtection="1">
      <alignment vertical="center"/>
      <protection locked="0"/>
    </xf>
    <xf numFmtId="1" fontId="7" fillId="0" borderId="60" xfId="18" applyNumberFormat="1" applyFont="1" applyBorder="1" applyAlignment="1" applyProtection="1">
      <alignment horizontal="center" vertical="top" wrapText="1"/>
      <protection locked="0" hidden="1"/>
    </xf>
    <xf numFmtId="173" fontId="7" fillId="0" borderId="32" xfId="18" applyNumberFormat="1" applyFont="1" applyBorder="1" applyAlignment="1" applyProtection="1">
      <alignment horizontal="center" vertical="top" wrapText="1"/>
      <protection locked="0" hidden="1"/>
    </xf>
    <xf numFmtId="49" fontId="17" fillId="8" borderId="31" xfId="18" applyNumberFormat="1" applyFont="1" applyFill="1" applyBorder="1" applyAlignment="1">
      <alignment horizontal="center" vertical="top"/>
    </xf>
    <xf numFmtId="0" fontId="6" fillId="9" borderId="24" xfId="18" applyFont="1" applyFill="1" applyBorder="1" applyAlignment="1" applyProtection="1">
      <alignment horizontal="center" vertical="top"/>
      <protection locked="0" hidden="1"/>
    </xf>
    <xf numFmtId="0" fontId="17" fillId="0" borderId="0" xfId="18" applyFont="1"/>
    <xf numFmtId="49" fontId="14" fillId="8" borderId="0" xfId="18" applyNumberFormat="1" applyFont="1" applyFill="1" applyAlignment="1">
      <alignment horizontal="center" vertical="top"/>
    </xf>
    <xf numFmtId="0" fontId="7" fillId="9" borderId="32" xfId="18" applyFont="1" applyFill="1" applyBorder="1" applyAlignment="1" applyProtection="1">
      <alignment horizontal="center" vertical="top"/>
      <protection locked="0" hidden="1"/>
    </xf>
    <xf numFmtId="0" fontId="7" fillId="9" borderId="0" xfId="18" applyFont="1" applyFill="1" applyAlignment="1" applyProtection="1">
      <alignment horizontal="center" vertical="top"/>
      <protection locked="0" hidden="1"/>
    </xf>
    <xf numFmtId="169" fontId="6" fillId="9" borderId="15" xfId="20" applyNumberFormat="1" applyFont="1" applyFill="1" applyBorder="1" applyAlignment="1" applyProtection="1">
      <alignment horizontal="center" vertical="center"/>
      <protection hidden="1"/>
    </xf>
    <xf numFmtId="174" fontId="6" fillId="9" borderId="15" xfId="21" applyNumberFormat="1" applyFont="1" applyFill="1" applyBorder="1" applyAlignment="1" applyProtection="1">
      <alignment horizontal="right" vertical="top"/>
      <protection hidden="1"/>
    </xf>
    <xf numFmtId="49" fontId="7" fillId="3" borderId="0" xfId="18" applyNumberFormat="1" applyFont="1" applyFill="1" applyAlignment="1">
      <alignment horizontal="center"/>
    </xf>
    <xf numFmtId="0" fontId="6" fillId="17" borderId="93" xfId="18" applyFont="1" applyFill="1" applyBorder="1" applyAlignment="1" applyProtection="1">
      <alignment horizontal="center"/>
      <protection hidden="1"/>
    </xf>
    <xf numFmtId="0" fontId="6" fillId="17" borderId="94" xfId="18" applyFont="1" applyFill="1" applyBorder="1" applyAlignment="1" applyProtection="1">
      <alignment horizontal="center"/>
      <protection hidden="1"/>
    </xf>
    <xf numFmtId="0" fontId="6" fillId="17" borderId="95" xfId="18" applyFont="1" applyFill="1" applyBorder="1" applyAlignment="1" applyProtection="1">
      <alignment horizontal="center"/>
      <protection hidden="1"/>
    </xf>
    <xf numFmtId="172" fontId="6" fillId="17" borderId="96" xfId="21" applyNumberFormat="1" applyFont="1" applyFill="1" applyBorder="1" applyAlignment="1" applyProtection="1">
      <alignment vertical="top"/>
      <protection hidden="1"/>
    </xf>
    <xf numFmtId="0" fontId="14" fillId="0" borderId="97" xfId="18" applyFont="1" applyBorder="1" applyAlignment="1" applyProtection="1">
      <alignment horizontal="right" vertical="center"/>
      <protection hidden="1"/>
    </xf>
    <xf numFmtId="0" fontId="14" fillId="0" borderId="26" xfId="18" applyFont="1" applyBorder="1" applyAlignment="1" applyProtection="1">
      <alignment horizontal="right" vertical="center"/>
      <protection hidden="1"/>
    </xf>
    <xf numFmtId="10" fontId="14" fillId="0" borderId="39" xfId="18" applyNumberFormat="1" applyFont="1" applyBorder="1" applyAlignment="1" applyProtection="1">
      <alignment horizontal="center" vertical="center"/>
      <protection hidden="1"/>
    </xf>
    <xf numFmtId="172" fontId="14" fillId="0" borderId="46" xfId="21" applyNumberFormat="1" applyFont="1" applyBorder="1" applyProtection="1">
      <protection hidden="1"/>
    </xf>
    <xf numFmtId="10" fontId="14" fillId="0" borderId="42" xfId="18" applyNumberFormat="1" applyFont="1" applyBorder="1" applyAlignment="1" applyProtection="1">
      <alignment horizontal="center" vertical="center"/>
      <protection hidden="1"/>
    </xf>
    <xf numFmtId="0" fontId="6" fillId="0" borderId="97" xfId="18" applyFont="1" applyBorder="1" applyAlignment="1" applyProtection="1">
      <alignment horizontal="right" vertical="center"/>
      <protection hidden="1"/>
    </xf>
    <xf numFmtId="0" fontId="6" fillId="0" borderId="26" xfId="18" applyFont="1" applyBorder="1" applyAlignment="1" applyProtection="1">
      <alignment horizontal="right" vertical="center"/>
      <protection hidden="1"/>
    </xf>
    <xf numFmtId="10" fontId="6" fillId="0" borderId="43" xfId="18" applyNumberFormat="1" applyFont="1" applyBorder="1" applyAlignment="1" applyProtection="1">
      <alignment horizontal="center" vertical="center"/>
      <protection hidden="1"/>
    </xf>
    <xf numFmtId="0" fontId="7" fillId="0" borderId="98" xfId="18" applyFont="1" applyBorder="1" applyAlignment="1" applyProtection="1">
      <alignment horizontal="right" vertical="center"/>
      <protection hidden="1"/>
    </xf>
    <xf numFmtId="0" fontId="7" fillId="0" borderId="49" xfId="18" applyFont="1" applyBorder="1" applyAlignment="1" applyProtection="1">
      <alignment horizontal="right" vertical="center"/>
      <protection hidden="1"/>
    </xf>
    <xf numFmtId="10" fontId="7" fillId="0" borderId="43" xfId="18" applyNumberFormat="1" applyFont="1" applyBorder="1" applyAlignment="1" applyProtection="1">
      <alignment horizontal="center" vertical="center"/>
      <protection hidden="1"/>
    </xf>
    <xf numFmtId="172" fontId="6" fillId="0" borderId="99" xfId="21" applyNumberFormat="1" applyFont="1" applyBorder="1" applyProtection="1">
      <protection hidden="1"/>
    </xf>
    <xf numFmtId="0" fontId="47" fillId="10" borderId="24" xfId="19" applyFill="1" applyBorder="1" applyAlignment="1" applyProtection="1">
      <protection hidden="1"/>
    </xf>
    <xf numFmtId="0" fontId="6" fillId="10" borderId="21" xfId="18" applyFont="1" applyFill="1" applyBorder="1" applyAlignment="1" applyProtection="1">
      <alignment horizontal="center" vertical="center"/>
      <protection hidden="1"/>
    </xf>
    <xf numFmtId="172" fontId="6" fillId="10" borderId="22" xfId="21" applyNumberFormat="1" applyFont="1" applyFill="1" applyBorder="1" applyAlignment="1" applyProtection="1">
      <alignment horizontal="right"/>
      <protection hidden="1"/>
    </xf>
    <xf numFmtId="49" fontId="7" fillId="0" borderId="0" xfId="18" applyNumberFormat="1" applyFont="1" applyAlignment="1">
      <alignment horizontal="center"/>
    </xf>
    <xf numFmtId="0" fontId="14" fillId="0" borderId="0" xfId="18" applyFont="1" applyAlignment="1" applyProtection="1">
      <alignment horizontal="center"/>
      <protection hidden="1"/>
    </xf>
    <xf numFmtId="0" fontId="6" fillId="0" borderId="0" xfId="18" applyFont="1" applyAlignment="1" applyProtection="1">
      <alignment horizontal="center" vertical="center"/>
      <protection hidden="1"/>
    </xf>
    <xf numFmtId="169" fontId="7" fillId="0" borderId="0" xfId="18" applyNumberFormat="1" applyFont="1" applyAlignment="1" applyProtection="1">
      <alignment horizontal="right"/>
      <protection hidden="1"/>
    </xf>
    <xf numFmtId="0" fontId="14" fillId="11" borderId="36" xfId="18" applyFont="1" applyFill="1" applyBorder="1"/>
    <xf numFmtId="0" fontId="14" fillId="11" borderId="34" xfId="18" applyFont="1" applyFill="1" applyBorder="1" applyAlignment="1">
      <alignment horizontal="center"/>
    </xf>
    <xf numFmtId="0" fontId="7" fillId="11" borderId="34" xfId="18" applyFont="1" applyFill="1" applyBorder="1" applyAlignment="1">
      <alignment horizontal="center" vertical="center"/>
    </xf>
    <xf numFmtId="9" fontId="14" fillId="11" borderId="45" xfId="22" applyFont="1" applyFill="1" applyBorder="1" applyAlignment="1">
      <alignment horizontal="center" vertical="center"/>
    </xf>
    <xf numFmtId="169" fontId="14" fillId="11" borderId="35" xfId="18" applyNumberFormat="1" applyFont="1" applyFill="1" applyBorder="1"/>
    <xf numFmtId="49" fontId="6" fillId="6" borderId="0" xfId="18" applyNumberFormat="1" applyFont="1" applyFill="1" applyAlignment="1">
      <alignment horizontal="center" vertical="center"/>
    </xf>
    <xf numFmtId="0" fontId="14" fillId="11" borderId="6" xfId="18" applyFont="1" applyFill="1" applyBorder="1"/>
    <xf numFmtId="0" fontId="14" fillId="11" borderId="14" xfId="18" applyFont="1" applyFill="1" applyBorder="1" applyAlignment="1">
      <alignment horizontal="center"/>
    </xf>
    <xf numFmtId="0" fontId="7" fillId="11" borderId="14" xfId="18" applyFont="1" applyFill="1" applyBorder="1" applyAlignment="1">
      <alignment horizontal="center" vertical="center"/>
    </xf>
    <xf numFmtId="0" fontId="6" fillId="11" borderId="14" xfId="18" applyFont="1" applyFill="1" applyBorder="1" applyAlignment="1">
      <alignment horizontal="center" vertical="center"/>
    </xf>
    <xf numFmtId="169" fontId="14" fillId="11" borderId="10" xfId="18" applyNumberFormat="1" applyFont="1" applyFill="1" applyBorder="1"/>
    <xf numFmtId="49" fontId="14" fillId="0" borderId="0" xfId="18" applyNumberFormat="1" applyFont="1"/>
    <xf numFmtId="0" fontId="14" fillId="0" borderId="1" xfId="18" applyFont="1" applyBorder="1" applyProtection="1">
      <protection hidden="1"/>
    </xf>
    <xf numFmtId="0" fontId="14" fillId="0" borderId="0" xfId="18" applyFont="1" applyAlignment="1">
      <alignment horizontal="center"/>
    </xf>
    <xf numFmtId="169" fontId="14" fillId="0" borderId="0" xfId="18" applyNumberFormat="1" applyFont="1"/>
    <xf numFmtId="0" fontId="14" fillId="6" borderId="11" xfId="18" applyFont="1" applyFill="1" applyBorder="1"/>
    <xf numFmtId="0" fontId="14" fillId="6" borderId="13" xfId="18" applyFont="1" applyFill="1" applyBorder="1" applyAlignment="1">
      <alignment horizontal="center"/>
    </xf>
    <xf numFmtId="0" fontId="7" fillId="6" borderId="13" xfId="18" applyFont="1" applyFill="1" applyBorder="1" applyAlignment="1">
      <alignment horizontal="center" vertical="center"/>
    </xf>
    <xf numFmtId="9" fontId="7" fillId="6" borderId="12" xfId="18" applyNumberFormat="1" applyFont="1" applyFill="1" applyBorder="1" applyAlignment="1">
      <alignment horizontal="center" vertical="center"/>
    </xf>
    <xf numFmtId="169" fontId="14" fillId="6" borderId="1" xfId="18" applyNumberFormat="1" applyFont="1" applyFill="1" applyBorder="1"/>
    <xf numFmtId="0" fontId="14" fillId="6" borderId="13" xfId="18" applyFont="1" applyFill="1" applyBorder="1" applyAlignment="1">
      <alignment horizontal="center" vertical="center"/>
    </xf>
    <xf numFmtId="0" fontId="6" fillId="6" borderId="13" xfId="18" applyFont="1" applyFill="1" applyBorder="1" applyAlignment="1">
      <alignment horizontal="center" vertical="center"/>
    </xf>
    <xf numFmtId="0" fontId="6" fillId="13" borderId="11" xfId="18" applyFont="1" applyFill="1" applyBorder="1" applyAlignment="1" applyProtection="1">
      <alignment horizontal="center"/>
      <protection hidden="1"/>
    </xf>
    <xf numFmtId="0" fontId="6" fillId="13" borderId="13" xfId="18" applyFont="1" applyFill="1" applyBorder="1" applyAlignment="1" applyProtection="1">
      <alignment horizontal="center"/>
      <protection hidden="1"/>
    </xf>
    <xf numFmtId="0" fontId="6" fillId="13" borderId="12" xfId="18" applyFont="1" applyFill="1" applyBorder="1" applyAlignment="1" applyProtection="1">
      <alignment horizontal="center"/>
      <protection hidden="1"/>
    </xf>
    <xf numFmtId="0" fontId="7" fillId="0" borderId="2" xfId="18" applyFont="1" applyBorder="1" applyAlignment="1" applyProtection="1">
      <alignment horizontal="center" vertical="center" wrapText="1"/>
      <protection hidden="1"/>
    </xf>
    <xf numFmtId="0" fontId="7" fillId="0" borderId="15" xfId="18" applyFont="1" applyBorder="1" applyAlignment="1" applyProtection="1">
      <alignment horizontal="center" vertical="center" wrapText="1"/>
      <protection hidden="1"/>
    </xf>
    <xf numFmtId="0" fontId="7" fillId="0" borderId="3" xfId="18" applyFont="1" applyBorder="1" applyAlignment="1" applyProtection="1">
      <alignment horizontal="center" vertical="center" wrapText="1"/>
      <protection hidden="1"/>
    </xf>
    <xf numFmtId="0" fontId="7" fillId="0" borderId="6" xfId="18" applyFont="1" applyBorder="1" applyAlignment="1" applyProtection="1">
      <alignment horizontal="center" vertical="center" wrapText="1"/>
      <protection hidden="1"/>
    </xf>
    <xf numFmtId="0" fontId="7" fillId="0" borderId="14" xfId="18" applyFont="1" applyBorder="1" applyAlignment="1" applyProtection="1">
      <alignment horizontal="center" vertical="center" wrapText="1"/>
      <protection hidden="1"/>
    </xf>
    <xf numFmtId="0" fontId="7" fillId="0" borderId="7" xfId="18" applyFont="1" applyBorder="1" applyAlignment="1" applyProtection="1">
      <alignment horizontal="center" vertical="center" wrapText="1"/>
      <protection hidden="1"/>
    </xf>
    <xf numFmtId="169" fontId="14" fillId="0" borderId="0" xfId="18" applyNumberFormat="1" applyFont="1" applyAlignment="1" applyProtection="1">
      <alignment horizontal="center" vertical="center"/>
      <protection hidden="1"/>
    </xf>
    <xf numFmtId="169" fontId="14" fillId="0" borderId="0" xfId="18" applyNumberFormat="1" applyFont="1" applyProtection="1">
      <protection hidden="1"/>
    </xf>
    <xf numFmtId="0" fontId="14" fillId="0" borderId="1" xfId="18" applyFont="1" applyBorder="1" applyAlignment="1" applyProtection="1">
      <alignment horizontal="right" vertical="center"/>
      <protection hidden="1"/>
    </xf>
    <xf numFmtId="0" fontId="6" fillId="0" borderId="2" xfId="18" applyFont="1" applyBorder="1" applyAlignment="1" applyProtection="1">
      <alignment horizontal="right" vertical="center" wrapText="1"/>
      <protection hidden="1"/>
    </xf>
    <xf numFmtId="0" fontId="6" fillId="0" borderId="15" xfId="18" applyFont="1" applyBorder="1" applyAlignment="1" applyProtection="1">
      <alignment horizontal="right" vertical="center" wrapText="1"/>
      <protection hidden="1"/>
    </xf>
    <xf numFmtId="0" fontId="6" fillId="0" borderId="3" xfId="18" applyFont="1" applyBorder="1" applyAlignment="1" applyProtection="1">
      <alignment horizontal="right" vertical="center" wrapText="1"/>
      <protection hidden="1"/>
    </xf>
    <xf numFmtId="169" fontId="11" fillId="0" borderId="8" xfId="18" applyNumberFormat="1" applyFont="1" applyBorder="1" applyAlignment="1">
      <alignment horizontal="center" vertical="center"/>
    </xf>
    <xf numFmtId="0" fontId="6" fillId="0" borderId="6" xfId="18" applyFont="1" applyBorder="1" applyAlignment="1" applyProtection="1">
      <alignment horizontal="right" vertical="center" wrapText="1"/>
      <protection hidden="1"/>
    </xf>
    <xf numFmtId="0" fontId="6" fillId="0" borderId="14" xfId="18" applyFont="1" applyBorder="1" applyAlignment="1" applyProtection="1">
      <alignment horizontal="right" vertical="center" wrapText="1"/>
      <protection hidden="1"/>
    </xf>
    <xf numFmtId="0" fontId="6" fillId="0" borderId="7" xfId="18" applyFont="1" applyBorder="1" applyAlignment="1" applyProtection="1">
      <alignment horizontal="right" vertical="center" wrapText="1"/>
      <protection hidden="1"/>
    </xf>
    <xf numFmtId="169" fontId="11" fillId="0" borderId="10" xfId="18" applyNumberFormat="1" applyFont="1" applyBorder="1" applyAlignment="1">
      <alignment horizontal="center" vertical="center"/>
    </xf>
  </cellXfs>
  <cellStyles count="23">
    <cellStyle name="Hipervínculo" xfId="4" builtinId="8"/>
    <cellStyle name="Hipervínculo 2" xfId="15" xr:uid="{DA8FC978-B1FB-4FFC-B7EE-9ED313260727}"/>
    <cellStyle name="Hipervínculo 3" xfId="17" xr:uid="{C63DBF3B-9639-4868-9129-40182AC7B56E}"/>
    <cellStyle name="Hipervínculo 4" xfId="19" xr:uid="{E49D829D-0844-41DA-BE9E-2EE4EF1457DD}"/>
    <cellStyle name="Millares" xfId="2" builtinId="3"/>
    <cellStyle name="Millares 2" xfId="20" xr:uid="{3C17373E-0E5D-4E66-8633-0E2269CABCC3}"/>
    <cellStyle name="Millares 4 2" xfId="10" xr:uid="{DDBEB951-E409-4DFA-8D60-7EA4A48C0642}"/>
    <cellStyle name="Moneda" xfId="1" builtinId="4"/>
    <cellStyle name="Moneda [0] 2" xfId="14" xr:uid="{A50105EA-07AF-4DE4-B803-4D36A2B21283}"/>
    <cellStyle name="Moneda 2" xfId="12" xr:uid="{2FE9C57C-1C07-43C7-8C42-3F81A95B6C36}"/>
    <cellStyle name="Moneda 3" xfId="13" xr:uid="{D9AFCCE4-EA63-492D-BE35-E9E67F573A9C}"/>
    <cellStyle name="Moneda 4" xfId="21" xr:uid="{44CB5445-BE25-47A3-B089-C0ECDC765603}"/>
    <cellStyle name="Normal" xfId="0" builtinId="0"/>
    <cellStyle name="Normal 10" xfId="8" xr:uid="{66A1DE5F-C420-4A40-8ACE-8BF8AC384442}"/>
    <cellStyle name="Normal 10 2" xfId="9" xr:uid="{0F32DB28-CE22-450B-BFC7-E33534CE4AE0}"/>
    <cellStyle name="Normal 2" xfId="16" xr:uid="{95FF5C9B-1E41-462B-B096-1314F097A5E3}"/>
    <cellStyle name="Normal 2 2" xfId="6" xr:uid="{A28E256B-3AE1-41A6-A19F-BD0E48678D7A}"/>
    <cellStyle name="Normal 2 3" xfId="5" xr:uid="{8EBFAEEF-C1FE-4CB4-9011-E35A6C8BC616}"/>
    <cellStyle name="Normal 3" xfId="18" xr:uid="{E6F38569-4C1F-4820-82A4-5C07380072B2}"/>
    <cellStyle name="Normal 4 3" xfId="7" xr:uid="{671C1645-A7A0-441A-A96B-58689BE362A2}"/>
    <cellStyle name="Porcentaje" xfId="3" builtinId="5"/>
    <cellStyle name="Porcentaje 2" xfId="22" xr:uid="{8A17D6D1-3F93-4CBD-A535-659CED1ADA0B}"/>
    <cellStyle name="Porcentaje 4 2" xfId="11" xr:uid="{F8665998-0710-4F4C-B11C-2F9112BAF97D}"/>
  </cellStyles>
  <dxfs count="65">
    <dxf>
      <font>
        <condense val="0"/>
        <extend val="0"/>
        <color indexed="9"/>
      </font>
    </dxf>
    <dxf>
      <font>
        <condense val="0"/>
        <extend val="0"/>
        <color indexed="9"/>
      </font>
      <fill>
        <patternFill patternType="none">
          <bgColor indexed="65"/>
        </patternFill>
      </fill>
    </dxf>
    <dxf>
      <font>
        <b val="0"/>
        <i/>
        <condense val="0"/>
        <extend val="0"/>
        <color indexed="10"/>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val="0"/>
        <i val="0"/>
        <color auto="1"/>
      </font>
      <fill>
        <patternFill>
          <bgColor rgb="FFFFFF99"/>
        </patternFill>
      </fill>
    </dxf>
    <dxf>
      <font>
        <condense val="0"/>
        <extend val="0"/>
        <color indexed="8"/>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12"/>
      </font>
      <fill>
        <patternFill patternType="none">
          <bgColor indexed="65"/>
        </patternFill>
      </fill>
    </dxf>
    <dxf>
      <font>
        <condense val="0"/>
        <extend val="0"/>
        <color indexed="12"/>
      </font>
      <fill>
        <patternFill patternType="none">
          <bgColor indexed="65"/>
        </patternFill>
      </fill>
    </dxf>
    <dxf>
      <font>
        <condense val="0"/>
        <extend val="0"/>
        <color indexed="9"/>
      </font>
    </dxf>
    <dxf>
      <font>
        <condense val="0"/>
        <extend val="0"/>
        <color indexed="9"/>
      </font>
      <fill>
        <patternFill patternType="none">
          <bgColor indexed="65"/>
        </patternFill>
      </fill>
    </dxf>
    <dxf>
      <font>
        <b val="0"/>
        <i/>
        <condense val="0"/>
        <extend val="0"/>
        <color indexed="10"/>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color rgb="FF000000"/>
      </font>
      <fill>
        <patternFill patternType="solid">
          <fgColor rgb="FFFFFFCC"/>
          <bgColor rgb="FFFFFFCC"/>
        </patternFill>
      </fill>
    </dxf>
    <dxf>
      <font>
        <condense val="0"/>
        <extend val="0"/>
        <color indexed="12"/>
      </font>
      <fill>
        <patternFill patternType="none">
          <bgColor indexed="65"/>
        </patternFill>
      </fill>
    </dxf>
    <dxf>
      <font>
        <color rgb="FF000000"/>
      </font>
      <fill>
        <patternFill patternType="solid">
          <fgColor rgb="FFFFFFCC"/>
          <bgColor rgb="FFFFFFCC"/>
        </patternFill>
      </fill>
    </dxf>
    <dxf>
      <font>
        <b/>
        <i val="0"/>
        <condense val="0"/>
        <extend val="0"/>
        <color indexed="12"/>
      </font>
      <fill>
        <patternFill>
          <bgColor indexed="13"/>
        </patternFill>
      </fill>
    </dxf>
    <dxf>
      <font>
        <b/>
        <i val="0"/>
        <condense val="0"/>
        <extend val="0"/>
        <color indexed="12"/>
      </font>
      <fill>
        <patternFill>
          <bgColor indexed="13"/>
        </patternFill>
      </fill>
    </dxf>
    <dxf>
      <font>
        <condense val="0"/>
        <extend val="0"/>
        <color indexed="9"/>
      </font>
    </dxf>
    <dxf>
      <font>
        <condense val="0"/>
        <extend val="0"/>
        <color indexed="9"/>
      </font>
      <fill>
        <patternFill patternType="none">
          <bgColor indexed="65"/>
        </patternFill>
      </fill>
    </dxf>
    <dxf>
      <font>
        <b val="0"/>
        <i/>
        <condense val="0"/>
        <extend val="0"/>
        <color indexed="10"/>
      </font>
      <fill>
        <patternFill>
          <bgColor indexed="13"/>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lor rgb="FF000000"/>
      </font>
      <fill>
        <patternFill patternType="solid">
          <fgColor rgb="FFFFFFCC"/>
          <bgColor rgb="FFFFFFCC"/>
        </patternFill>
      </fill>
    </dxf>
    <dxf>
      <font>
        <condense val="0"/>
        <extend val="0"/>
        <color indexed="9"/>
      </font>
    </dxf>
    <dxf>
      <font>
        <condense val="0"/>
        <extend val="0"/>
        <color indexed="9"/>
      </font>
      <fill>
        <patternFill patternType="none">
          <bgColor indexed="65"/>
        </patternFill>
      </fill>
    </dxf>
    <dxf>
      <font>
        <b val="0"/>
        <i/>
        <condense val="0"/>
        <extend val="0"/>
        <color indexed="10"/>
      </font>
      <fill>
        <patternFill>
          <bgColor indexed="13"/>
        </patternFill>
      </fill>
    </dxf>
    <dxf>
      <font>
        <b/>
        <i val="0"/>
        <condense val="0"/>
        <extend val="0"/>
        <color indexed="12"/>
      </font>
      <fill>
        <patternFill>
          <bgColor indexed="13"/>
        </patternFill>
      </fill>
    </dxf>
    <dxf>
      <font>
        <b/>
        <i val="0"/>
        <condense val="0"/>
        <extend val="0"/>
        <color indexed="12"/>
      </font>
      <fill>
        <patternFill>
          <bgColor indexed="13"/>
        </patternFill>
      </fill>
    </dxf>
    <dxf>
      <font>
        <b val="0"/>
        <i val="0"/>
        <color auto="1"/>
      </font>
      <fill>
        <patternFill>
          <bgColor rgb="FFFFFF99"/>
        </patternFill>
      </fill>
    </dxf>
    <dxf>
      <font>
        <condense val="0"/>
        <extend val="0"/>
        <color indexed="8"/>
      </font>
      <fill>
        <patternFill>
          <bgColor indexed="13"/>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8"/>
      </font>
      <fill>
        <patternFill patternType="solid">
          <bgColor indexed="26"/>
        </patternFill>
      </fill>
    </dxf>
    <dxf>
      <font>
        <condense val="0"/>
        <extend val="0"/>
        <color indexed="12"/>
      </font>
      <fill>
        <patternFill patternType="none">
          <bgColor indexed="65"/>
        </patternFill>
      </fill>
    </dxf>
    <dxf>
      <font>
        <condense val="0"/>
        <extend val="0"/>
        <color indexed="12"/>
      </font>
      <fill>
        <patternFill patternType="none">
          <bgColor indexed="65"/>
        </patternFill>
      </fill>
    </dxf>
  </dxfs>
  <tableStyles count="0" defaultTableStyle="TableStyleMedium2" defaultPivotStyle="PivotStyleLight16"/>
  <colors>
    <mruColors>
      <color rgb="FFD4EFF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4.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3.xml"/><Relationship Id="rId12"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externalLink" Target="externalLinks/externalLink2.xml"/><Relationship Id="rId11" Type="http://schemas.openxmlformats.org/officeDocument/2006/relationships/externalLink" Target="externalLinks/externalLink7.xml"/><Relationship Id="rId5" Type="http://schemas.openxmlformats.org/officeDocument/2006/relationships/externalLink" Target="externalLinks/externalLink1.xml"/><Relationship Id="rId15" Type="http://schemas.openxmlformats.org/officeDocument/2006/relationships/sharedStrings" Target="sharedStrings.xml"/><Relationship Id="rId10" Type="http://schemas.openxmlformats.org/officeDocument/2006/relationships/externalLink" Target="externalLinks/externalLink6.xml"/><Relationship Id="rId4" Type="http://schemas.openxmlformats.org/officeDocument/2006/relationships/worksheet" Target="worksheets/sheet4.xml"/><Relationship Id="rId9" Type="http://schemas.openxmlformats.org/officeDocument/2006/relationships/externalLink" Target="externalLinks/externalLink5.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73269</xdr:colOff>
      <xdr:row>6</xdr:row>
      <xdr:rowOff>245149</xdr:rowOff>
    </xdr:from>
    <xdr:to>
      <xdr:col>3</xdr:col>
      <xdr:colOff>3012180</xdr:colOff>
      <xdr:row>9</xdr:row>
      <xdr:rowOff>555003</xdr:rowOff>
    </xdr:to>
    <xdr:pic>
      <xdr:nvPicPr>
        <xdr:cNvPr id="3" name="Picture 2" descr="https://ci3.googleusercontent.com/proxy/Iieiva-oV2yhmMkdfwu03zFCB8b9709_dNol9l7WjULtuMt6nBcyBm_Fk1wF1l7VP2q6g-UE44R2YxDGXdteHL42VT_Sy-VvoXA=s0-d-e1-ft#http://www.uniajc.edu.co/uniajc/firma/logoUNIAJC.png">
          <a:extLst>
            <a:ext uri="{FF2B5EF4-FFF2-40B4-BE49-F238E27FC236}">
              <a16:creationId xmlns:a16="http://schemas.microsoft.com/office/drawing/2014/main" id="{4DB232F6-6A66-4D1D-B55F-77518813AFC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3269" y="245149"/>
          <a:ext cx="3394808" cy="16368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60568</xdr:colOff>
      <xdr:row>0</xdr:row>
      <xdr:rowOff>0</xdr:rowOff>
    </xdr:from>
    <xdr:to>
      <xdr:col>1</xdr:col>
      <xdr:colOff>1894702</xdr:colOff>
      <xdr:row>4</xdr:row>
      <xdr:rowOff>34308</xdr:rowOff>
    </xdr:to>
    <xdr:pic>
      <xdr:nvPicPr>
        <xdr:cNvPr id="2" name="Picture 2" descr="https://ci3.googleusercontent.com/proxy/Iieiva-oV2yhmMkdfwu03zFCB8b9709_dNol9l7WjULtuMt6nBcyBm_Fk1wF1l7VP2q6g-UE44R2YxDGXdteHL42VT_Sy-VvoXA=s0-d-e1-ft#http://www.uniajc.edu.co/uniajc/firma/logoUNIAJC.png">
          <a:extLst>
            <a:ext uri="{FF2B5EF4-FFF2-40B4-BE49-F238E27FC236}">
              <a16:creationId xmlns:a16="http://schemas.microsoft.com/office/drawing/2014/main" id="{1F24694C-CE8B-4AFA-9492-D7D1536C206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0568" y="0"/>
          <a:ext cx="2352294" cy="162688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298381</xdr:colOff>
      <xdr:row>0</xdr:row>
      <xdr:rowOff>47737</xdr:rowOff>
    </xdr:from>
    <xdr:to>
      <xdr:col>1</xdr:col>
      <xdr:colOff>2480929</xdr:colOff>
      <xdr:row>3</xdr:row>
      <xdr:rowOff>420141</xdr:rowOff>
    </xdr:to>
    <xdr:pic>
      <xdr:nvPicPr>
        <xdr:cNvPr id="2" name="Picture 2" descr="https://ci3.googleusercontent.com/proxy/Iieiva-oV2yhmMkdfwu03zFCB8b9709_dNol9l7WjULtuMt6nBcyBm_Fk1wF1l7VP2q6g-UE44R2YxDGXdteHL42VT_Sy-VvoXA=s0-d-e1-ft#http://www.uniajc.edu.co/uniajc/firma/logoUNIAJC.png">
          <a:extLst>
            <a:ext uri="{FF2B5EF4-FFF2-40B4-BE49-F238E27FC236}">
              <a16:creationId xmlns:a16="http://schemas.microsoft.com/office/drawing/2014/main" id="{0909982A-3F77-4EFA-B00D-458AD8943B4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98381" y="47737"/>
          <a:ext cx="2700708" cy="16601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2843561</xdr:colOff>
      <xdr:row>9</xdr:row>
      <xdr:rowOff>104468</xdr:rowOff>
    </xdr:to>
    <xdr:pic>
      <xdr:nvPicPr>
        <xdr:cNvPr id="2" name="Picture 2" descr="https://ci3.googleusercontent.com/proxy/Iieiva-oV2yhmMkdfwu03zFCB8b9709_dNol9l7WjULtuMt6nBcyBm_Fk1wF1l7VP2q6g-UE44R2YxDGXdteHL42VT_Sy-VvoXA=s0-d-e1-ft#http://www.uniajc.edu.co/uniajc/firma/logoUNIAJC.png">
          <a:extLst>
            <a:ext uri="{FF2B5EF4-FFF2-40B4-BE49-F238E27FC236}">
              <a16:creationId xmlns:a16="http://schemas.microsoft.com/office/drawing/2014/main" id="{F2ED34D7-B150-4283-9788-6032237DE0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3293141" cy="142272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3" Type="http://schemas.openxmlformats.org/officeDocument/2006/relationships/externalLinkPath" Target="../../../../../../Users/user/Desktop/PROYECTOS%20UNIAJC%20EN%20CURSO%20%202026/PLIEGO%20%20LICITACION%20OBRAS%20-2026/LISTADOS%20PRESUPUESTO+APU%20OK/LISTADO%20MATERIALES%20Y%20APU.xlsx" TargetMode="External"/><Relationship Id="rId2" Type="http://schemas.openxmlformats.org/officeDocument/2006/relationships/externalLinkPath" Target="file:///C:\UNIAJC-INFORMACION%20INFRAESTRUCTURA-2024\PROYECTOS%20UNIAJC%202026\POYECTOS%202026\PROYECTOS%20EN%20CURSO%20%202026\PLIEGO%20%20LICITACION%20OBRAS%20-2026\LISTADOS%20PRESUPUESTO+APU%20OK\LISTADO%20MATERIALES%20Y%20APU.xlsx" TargetMode="External"/><Relationship Id="rId1" Type="http://schemas.openxmlformats.org/officeDocument/2006/relationships/externalLinkPath" Target="/Users/user/Desktop/PROYECTOS%20UNIAJC%20EN%20CURSO%20%202026/PLIEGO%20%20LICITACION%20OBRAS%20-2026/LISTADOS%20PRESUPUESTO+APU%20OK/LISTADO%20MATERIALES%20Y%20APU.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d.docs.live.net/6826b36091a17ff9/Documentos/UNIAJC/2026/Licitaci&#243;n%20Publica/LP%20064-2026%20-%20Modernizacion%20ambientes%20educativos/PRESUPUESTOS/CUADRO%20PRESUPUESTO%20CIVIL%20LABORATORIO%20FARMACIA%20SUR%201.xlsx" TargetMode="External"/><Relationship Id="rId1" Type="http://schemas.openxmlformats.org/officeDocument/2006/relationships/externalLinkPath" Target="PRESUPUESTOS/CUADRO%20PRESUPUESTO%20CIVIL%20LABORATORIO%20FARMACIA%20SUR%201.xlsx" TargetMode="External"/></Relationships>
</file>

<file path=xl/externalLinks/_rels/externalLink3.xml.rels><?xml version="1.0" encoding="UTF-8" standalone="yes"?>
<Relationships xmlns="http://schemas.openxmlformats.org/package/2006/relationships"><Relationship Id="rId3" Type="http://schemas.openxmlformats.org/officeDocument/2006/relationships/externalLinkPath" Target="file:///C:\Users\user\Desktop\PROYECTOS%20UNIAJC%20EN%20CURSO%20%202026\PLIEGO%20%20LICITACION%20OBRAS%20-2026\PLIEGO%20LICITACION%20PROYECTOS%20%20JUNIO-DIC%202026\PRESUPUESTOS\ANEXO%20N&#176;03B%20PRESUPUESTO%20CIVIL%20LABORATORIO%20FARMACIA%20SUR.xlsx" TargetMode="External"/><Relationship Id="rId2" Type="http://schemas.microsoft.com/office/2019/04/relationships/externalLinkLongPath" Target="/Users/user/Desktop/PROYECTOS%20UNIAJC%20EN%20CURSO%20%202026/PLIEGO%20%20LICITACION%20OBRAS%20-2026/PLIEGO%20LICITACION%20PROYECTOS%20%20JUNIO-DIC%202026/PRESUPUESTOS/ANEXO%20N&#176;03B%20PRESUPUESTO%20CIVIL%20LABORATORIO%20FARMACIA%20SUR.xlsx?4645F9C0" TargetMode="External"/><Relationship Id="rId1" Type="http://schemas.openxmlformats.org/officeDocument/2006/relationships/externalLinkPath" Target="file:///\\4645F9C0\ANEXO%20N&#176;03B%20PRESUPUESTO%20CIVIL%20LABORATORIO%20FARMACIA%20SUR.xlsx" TargetMode="External"/><Relationship Id="rId4" Type="http://schemas.openxmlformats.org/officeDocument/2006/relationships/externalLinkPath" Target="../../../../../../Users/user/Desktop/PROYECTOS%20UNIAJC%20EN%20CURSO%20%202026/PLIEGO%20%20LICITACION%20OBRAS%20-2026/PLIEGO%20LICITACION%20PROYECTOS%20%20JUNIO-DIC%202026/PRESUPUESTOS/ANEXO%20N&#176;03B%20PRESUPUESTO%20CIVIL%20LABORATORIO%20FARMACIA%20SUR.xlsx"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https://d.docs.live.net/6826b36091a17ff9/Documentos/UNIAJC/2026/Licitaci&#243;n%20Publica/LP%20064-2026%20-%20Modernizacion%20ambientes%20educativos/PRESUPUESTOS/CUADRO%20PRESUPUESTO%20CIVIL%20OBRAS%20%20COMPLEMENTARIAS%20%20CADI%20SUR%201.xlsx" TargetMode="External"/><Relationship Id="rId1" Type="http://schemas.openxmlformats.org/officeDocument/2006/relationships/externalLinkPath" Target="PRESUPUESTOS/CUADRO%20PRESUPUESTO%20CIVIL%20OBRAS%20%20COMPLEMENTARIAS%20%20CADI%20SUR%201.xlsx"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Users/Usuario/Desktop/CAMACHO%20YUMBO/Copia%20de%20PRESUPUESTO%20ELECTRICO%20UAJC%20%20MARZO%205%202024(1).xlsx" TargetMode="External"/><Relationship Id="rId1" Type="http://schemas.openxmlformats.org/officeDocument/2006/relationships/externalLinkPath" Target="/Users/Usuario/Desktop/CAMACHO%20YUMBO/Copia%20de%20PRESUPUESTO%20ELECTRICO%20UAJC%20%20MARZO%205%202024(1).xlsx" TargetMode="External"/></Relationships>
</file>

<file path=xl/externalLinks/_rels/externalLink6.xml.rels><?xml version="1.0" encoding="UTF-8" standalone="yes"?>
<Relationships xmlns="http://schemas.openxmlformats.org/package/2006/relationships"><Relationship Id="rId3" Type="http://schemas.openxmlformats.org/officeDocument/2006/relationships/externalLinkPath" Target="https://d.docs.live.net/6826b36091a17ff9/Documentos/UNIAJC/2026/Licitaci&#243;n%20Publica/LP%20064-2026%20-%20Modernizacion%20ambientes%20educativos/PRESUPUESTOS/CUADRO%20PRESUPUESTO%20SIST.ELECTICOS%201%5eJ4%20Y%205%20PISO%20SEDE%20NORTE%20ESTACION%201%201.xlsx" TargetMode="External"/><Relationship Id="rId2" Type="http://schemas.microsoft.com/office/2019/04/relationships/externalLinkLongPath" Target="PRESUPUESTOS/CUADRO%20PRESUPUESTO%20SIST.ELECTICOS%201%5eJ4%20Y%205%20PISO%20SEDE%20NORTE%20ESTACION%201%201.xlsx?104FA81D" TargetMode="External"/><Relationship Id="rId1" Type="http://schemas.openxmlformats.org/officeDocument/2006/relationships/externalLinkPath" Target="file:///\\104FA81D\CUADRO%20PRESUPUESTO%20SIST.ELECTICOS%201%5eJ4%20Y%205%20PISO%20SEDE%20NORTE%20ESTACION%201%201.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DOCUME~1\Compaq\CONFIG~1\Temp\LICIT.%20INAT%20-%20SAN%20FRANCISC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D:\Mis%20documentos\CONTRATISTAS\COC-231-2005\ANALISIS%20A.I.U.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Hoja4"/>
      <sheetName val="MATERIALES"/>
      <sheetName val="APUS CIVIL"/>
      <sheetName val="LISTA DE JORNALES"/>
      <sheetName val="EQUIPOS"/>
      <sheetName val="ANALISIS DE COSTOS INDIRECTOS"/>
      <sheetName val="M.O."/>
    </sheetNames>
    <sheetDataSet>
      <sheetData sheetId="0" refreshError="1"/>
      <sheetData sheetId="1" refreshError="1"/>
      <sheetData sheetId="2">
        <row r="30">
          <cell r="G30">
            <v>6452.1279657792484</v>
          </cell>
        </row>
        <row r="109">
          <cell r="G109">
            <v>1845000</v>
          </cell>
        </row>
        <row r="130">
          <cell r="G130">
            <v>1845000</v>
          </cell>
        </row>
      </sheetData>
      <sheetData sheetId="3" refreshError="1"/>
      <sheetData sheetId="4" refreshError="1"/>
      <sheetData sheetId="5" refreshError="1"/>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BALANCE PROY"/>
      <sheetName val="FICHA"/>
      <sheetName val="PRESUPUESTO LAB"/>
      <sheetName val="APU"/>
      <sheetName val="MEMORIAS  (2)"/>
      <sheetName val="Hoja1"/>
    </sheetNames>
    <sheetDataSet>
      <sheetData sheetId="0" refreshError="1"/>
      <sheetData sheetId="1" refreshError="1"/>
      <sheetData sheetId="2"/>
      <sheetData sheetId="3"/>
      <sheetData sheetId="4">
        <row r="10">
          <cell r="A10" t="str">
            <v>ITEM</v>
          </cell>
          <cell r="K10" t="str">
            <v>CANTIDAD TOTAL</v>
          </cell>
        </row>
        <row r="12">
          <cell r="A12">
            <v>1</v>
          </cell>
        </row>
        <row r="13">
          <cell r="A13">
            <v>1.01</v>
          </cell>
          <cell r="K13">
            <v>92.22999999999999</v>
          </cell>
        </row>
        <row r="14">
          <cell r="A14">
            <v>1.02</v>
          </cell>
          <cell r="K14">
            <v>23.52</v>
          </cell>
        </row>
        <row r="15">
          <cell r="A15">
            <v>1.03</v>
          </cell>
          <cell r="K15">
            <v>80.199999999999989</v>
          </cell>
        </row>
        <row r="16">
          <cell r="A16">
            <v>1.04</v>
          </cell>
          <cell r="K16">
            <v>144</v>
          </cell>
        </row>
        <row r="18">
          <cell r="A18">
            <v>1.05</v>
          </cell>
          <cell r="K18">
            <v>35.076999999999998</v>
          </cell>
        </row>
        <row r="22">
          <cell r="A22">
            <v>1.06</v>
          </cell>
          <cell r="K22">
            <v>144</v>
          </cell>
        </row>
        <row r="23">
          <cell r="A23">
            <v>1.07</v>
          </cell>
          <cell r="K23">
            <v>30.720000000000006</v>
          </cell>
        </row>
        <row r="24">
          <cell r="A24">
            <v>1.08</v>
          </cell>
          <cell r="K24">
            <v>75.86</v>
          </cell>
        </row>
        <row r="28">
          <cell r="A28">
            <v>1.0900000000000001</v>
          </cell>
          <cell r="K28">
            <v>16</v>
          </cell>
        </row>
        <row r="29">
          <cell r="A29">
            <v>1.1000000000000001</v>
          </cell>
          <cell r="K29">
            <v>1</v>
          </cell>
        </row>
        <row r="32">
          <cell r="A32">
            <v>2</v>
          </cell>
        </row>
        <row r="33">
          <cell r="A33">
            <v>2.0099999999999998</v>
          </cell>
          <cell r="K33">
            <v>57.352000000000011</v>
          </cell>
        </row>
        <row r="36">
          <cell r="A36">
            <v>2.02</v>
          </cell>
          <cell r="K36">
            <v>2814</v>
          </cell>
        </row>
        <row r="40">
          <cell r="A40">
            <v>2.0299999999999998</v>
          </cell>
          <cell r="K40">
            <v>30.720000000000006</v>
          </cell>
        </row>
        <row r="41">
          <cell r="A41">
            <v>2.04</v>
          </cell>
          <cell r="K41">
            <v>65.5</v>
          </cell>
        </row>
        <row r="43">
          <cell r="A43">
            <v>2.0499999999999998</v>
          </cell>
          <cell r="K43">
            <v>12</v>
          </cell>
        </row>
        <row r="44">
          <cell r="A44">
            <v>2.06</v>
          </cell>
          <cell r="K44">
            <v>1232</v>
          </cell>
        </row>
        <row r="45">
          <cell r="A45">
            <v>2.0699999999999998</v>
          </cell>
          <cell r="K45">
            <v>878.85599999999999</v>
          </cell>
        </row>
        <row r="47">
          <cell r="A47">
            <v>2.08</v>
          </cell>
          <cell r="K47">
            <v>108.2</v>
          </cell>
        </row>
        <row r="48">
          <cell r="A48">
            <v>2.09</v>
          </cell>
          <cell r="K48">
            <v>0.84800000000000009</v>
          </cell>
        </row>
        <row r="51">
          <cell r="A51">
            <v>2.1</v>
          </cell>
          <cell r="K51">
            <v>671.81000000000006</v>
          </cell>
        </row>
        <row r="60">
          <cell r="A60">
            <v>3</v>
          </cell>
        </row>
        <row r="61">
          <cell r="A61">
            <v>3.01</v>
          </cell>
          <cell r="K61">
            <v>179.87200000000001</v>
          </cell>
        </row>
        <row r="66">
          <cell r="A66">
            <v>3.02</v>
          </cell>
          <cell r="K66">
            <v>62.716666666666669</v>
          </cell>
        </row>
        <row r="70">
          <cell r="A70">
            <v>3.03</v>
          </cell>
          <cell r="K70">
            <v>179.87200000000001</v>
          </cell>
        </row>
        <row r="78">
          <cell r="A78">
            <v>4</v>
          </cell>
        </row>
        <row r="79">
          <cell r="A79">
            <v>4.01</v>
          </cell>
          <cell r="K79">
            <v>5</v>
          </cell>
        </row>
        <row r="80">
          <cell r="A80">
            <v>4.0199999999999996</v>
          </cell>
          <cell r="K80">
            <v>5</v>
          </cell>
        </row>
        <row r="81">
          <cell r="A81">
            <v>4.03</v>
          </cell>
          <cell r="K81">
            <v>1</v>
          </cell>
        </row>
        <row r="82">
          <cell r="A82">
            <v>4.04</v>
          </cell>
          <cell r="K82">
            <v>1</v>
          </cell>
        </row>
        <row r="83">
          <cell r="A83">
            <v>4.05</v>
          </cell>
          <cell r="K83">
            <v>5</v>
          </cell>
        </row>
        <row r="87">
          <cell r="A87">
            <v>5</v>
          </cell>
        </row>
        <row r="88">
          <cell r="A88">
            <v>5.01</v>
          </cell>
          <cell r="K88">
            <v>15</v>
          </cell>
        </row>
        <row r="89">
          <cell r="A89">
            <v>5.0199999999999996</v>
          </cell>
          <cell r="K89">
            <v>1</v>
          </cell>
        </row>
        <row r="90">
          <cell r="A90">
            <v>5.03</v>
          </cell>
          <cell r="K90">
            <v>70.06</v>
          </cell>
        </row>
        <row r="96">
          <cell r="A96">
            <v>5.04</v>
          </cell>
          <cell r="K96">
            <v>93.570000000000007</v>
          </cell>
        </row>
        <row r="99">
          <cell r="A99">
            <v>5.05</v>
          </cell>
          <cell r="K99">
            <v>28</v>
          </cell>
        </row>
        <row r="103">
          <cell r="A103">
            <v>5.0599999999999996</v>
          </cell>
          <cell r="K103">
            <v>20</v>
          </cell>
        </row>
        <row r="106">
          <cell r="A106">
            <v>5.07</v>
          </cell>
          <cell r="K106">
            <v>1</v>
          </cell>
        </row>
        <row r="107">
          <cell r="A107">
            <v>5.08</v>
          </cell>
          <cell r="K107">
            <v>2</v>
          </cell>
        </row>
        <row r="108">
          <cell r="A108">
            <v>5.09</v>
          </cell>
          <cell r="K108">
            <v>2</v>
          </cell>
        </row>
        <row r="109">
          <cell r="A109">
            <v>5.0999999999999996</v>
          </cell>
          <cell r="K109">
            <v>4</v>
          </cell>
        </row>
        <row r="111">
          <cell r="A111">
            <v>5.1100000000000003</v>
          </cell>
          <cell r="K111">
            <v>2</v>
          </cell>
        </row>
        <row r="112">
          <cell r="A112">
            <v>5.12</v>
          </cell>
          <cell r="K112">
            <v>2</v>
          </cell>
        </row>
        <row r="113">
          <cell r="A113">
            <v>5.13</v>
          </cell>
          <cell r="K113">
            <v>2</v>
          </cell>
        </row>
        <row r="114">
          <cell r="A114">
            <v>5.14</v>
          </cell>
          <cell r="K114">
            <v>6</v>
          </cell>
        </row>
        <row r="116">
          <cell r="A116">
            <v>5.15</v>
          </cell>
          <cell r="K116">
            <v>5</v>
          </cell>
        </row>
        <row r="117">
          <cell r="A117">
            <v>5.16</v>
          </cell>
          <cell r="K117">
            <v>7</v>
          </cell>
        </row>
        <row r="119">
          <cell r="A119">
            <v>5.17</v>
          </cell>
          <cell r="K119">
            <v>9</v>
          </cell>
        </row>
        <row r="122">
          <cell r="A122">
            <v>5.18</v>
          </cell>
          <cell r="K122">
            <v>2</v>
          </cell>
        </row>
        <row r="123">
          <cell r="A123">
            <v>5.19</v>
          </cell>
          <cell r="K123">
            <v>1</v>
          </cell>
        </row>
        <row r="124">
          <cell r="A124">
            <v>5.2</v>
          </cell>
          <cell r="K124">
            <v>4</v>
          </cell>
        </row>
        <row r="126">
          <cell r="A126">
            <v>5.21</v>
          </cell>
          <cell r="K126">
            <v>200</v>
          </cell>
        </row>
        <row r="128">
          <cell r="A128">
            <v>5.22</v>
          </cell>
          <cell r="K128">
            <v>6</v>
          </cell>
        </row>
        <row r="131">
          <cell r="A131">
            <v>5.23</v>
          </cell>
          <cell r="K131">
            <v>150</v>
          </cell>
        </row>
        <row r="134">
          <cell r="A134">
            <v>5.24</v>
          </cell>
          <cell r="K134">
            <v>1</v>
          </cell>
        </row>
        <row r="137">
          <cell r="A137">
            <v>6</v>
          </cell>
        </row>
        <row r="138">
          <cell r="A138">
            <v>6.01</v>
          </cell>
          <cell r="K138">
            <v>99.608399999999989</v>
          </cell>
        </row>
        <row r="140">
          <cell r="A140">
            <v>6.02</v>
          </cell>
          <cell r="K140">
            <v>47.04</v>
          </cell>
        </row>
        <row r="144">
          <cell r="A144">
            <v>6.03</v>
          </cell>
          <cell r="K144">
            <v>8.02</v>
          </cell>
        </row>
        <row r="145">
          <cell r="A145">
            <v>6.04</v>
          </cell>
          <cell r="K145">
            <v>3</v>
          </cell>
        </row>
        <row r="148">
          <cell r="A148">
            <v>7</v>
          </cell>
        </row>
        <row r="149">
          <cell r="A149">
            <v>7.01</v>
          </cell>
          <cell r="K149">
            <v>15</v>
          </cell>
        </row>
        <row r="151">
          <cell r="A151">
            <v>7.02</v>
          </cell>
          <cell r="K151">
            <v>16.04</v>
          </cell>
        </row>
        <row r="152">
          <cell r="A152">
            <v>7.03</v>
          </cell>
          <cell r="K152">
            <v>1</v>
          </cell>
        </row>
        <row r="153">
          <cell r="A153">
            <v>7.04</v>
          </cell>
          <cell r="K153">
            <v>73.709999999999994</v>
          </cell>
        </row>
        <row r="154">
          <cell r="A154">
            <v>7.05</v>
          </cell>
          <cell r="K154">
            <v>45.04</v>
          </cell>
        </row>
        <row r="159">
          <cell r="A159">
            <v>8</v>
          </cell>
        </row>
        <row r="160">
          <cell r="A160">
            <v>8.01</v>
          </cell>
          <cell r="K160">
            <v>94.99</v>
          </cell>
        </row>
        <row r="161">
          <cell r="A161">
            <v>8.02</v>
          </cell>
          <cell r="K161">
            <v>75.325199999999995</v>
          </cell>
        </row>
        <row r="164">
          <cell r="A164">
            <v>8.0299999999999994</v>
          </cell>
          <cell r="K164">
            <v>8.26</v>
          </cell>
        </row>
        <row r="165">
          <cell r="A165">
            <v>8.0399999999999991</v>
          </cell>
          <cell r="K165">
            <v>14.98</v>
          </cell>
        </row>
        <row r="167">
          <cell r="A167">
            <v>8.0500000000000007</v>
          </cell>
          <cell r="K167">
            <v>26.159999999999997</v>
          </cell>
        </row>
        <row r="173">
          <cell r="A173">
            <v>9</v>
          </cell>
        </row>
        <row r="174">
          <cell r="A174">
            <v>9.01</v>
          </cell>
          <cell r="K174">
            <v>93.78</v>
          </cell>
        </row>
        <row r="176">
          <cell r="A176">
            <v>9.02</v>
          </cell>
          <cell r="K176">
            <v>69</v>
          </cell>
        </row>
        <row r="177">
          <cell r="A177">
            <v>9.0299999999999994</v>
          </cell>
          <cell r="K177">
            <v>24.78</v>
          </cell>
        </row>
        <row r="178">
          <cell r="A178">
            <v>9.0399999999999991</v>
          </cell>
          <cell r="K178">
            <v>45.886000000000003</v>
          </cell>
        </row>
        <row r="180">
          <cell r="A180">
            <v>9.0500000000000007</v>
          </cell>
          <cell r="K180">
            <v>75</v>
          </cell>
        </row>
        <row r="183">
          <cell r="A183">
            <v>10</v>
          </cell>
        </row>
        <row r="184">
          <cell r="A184">
            <v>10.01</v>
          </cell>
          <cell r="K184">
            <v>1</v>
          </cell>
        </row>
        <row r="185">
          <cell r="A185">
            <v>10.02</v>
          </cell>
          <cell r="K185">
            <v>20.54</v>
          </cell>
        </row>
        <row r="188">
          <cell r="A188">
            <v>10.029999999999999</v>
          </cell>
          <cell r="K188">
            <v>27.17</v>
          </cell>
        </row>
        <row r="195">
          <cell r="A195">
            <v>11</v>
          </cell>
        </row>
        <row r="196">
          <cell r="A196">
            <v>11.01</v>
          </cell>
          <cell r="K196">
            <v>1</v>
          </cell>
        </row>
        <row r="197">
          <cell r="A197">
            <v>11.02</v>
          </cell>
          <cell r="K197">
            <v>3.3</v>
          </cell>
        </row>
        <row r="201">
          <cell r="A201">
            <v>12</v>
          </cell>
        </row>
        <row r="202">
          <cell r="A202">
            <v>12.01</v>
          </cell>
          <cell r="K202">
            <v>2</v>
          </cell>
        </row>
        <row r="203">
          <cell r="A203">
            <v>12.02</v>
          </cell>
          <cell r="K203">
            <v>25</v>
          </cell>
        </row>
        <row r="204">
          <cell r="A204">
            <v>12.03</v>
          </cell>
          <cell r="K204">
            <v>25</v>
          </cell>
        </row>
        <row r="205">
          <cell r="A205">
            <v>12.04</v>
          </cell>
          <cell r="K205">
            <v>25</v>
          </cell>
        </row>
        <row r="206">
          <cell r="A206">
            <v>12.05</v>
          </cell>
          <cell r="K206">
            <v>2</v>
          </cell>
        </row>
        <row r="207">
          <cell r="A207">
            <v>12.06</v>
          </cell>
          <cell r="K207">
            <v>2</v>
          </cell>
        </row>
        <row r="210">
          <cell r="A210">
            <v>13</v>
          </cell>
        </row>
        <row r="211">
          <cell r="A211">
            <v>13.01</v>
          </cell>
          <cell r="K211">
            <v>15.623999999999999</v>
          </cell>
        </row>
        <row r="213">
          <cell r="A213">
            <v>13.02</v>
          </cell>
          <cell r="K213">
            <v>32.82</v>
          </cell>
        </row>
        <row r="216">
          <cell r="A216">
            <v>13.03</v>
          </cell>
          <cell r="K216">
            <v>17.186399999999999</v>
          </cell>
        </row>
        <row r="217">
          <cell r="A217">
            <v>13.04</v>
          </cell>
          <cell r="K217">
            <v>31.240000000000002</v>
          </cell>
        </row>
        <row r="219">
          <cell r="A219">
            <v>13.05</v>
          </cell>
          <cell r="K219">
            <v>5</v>
          </cell>
        </row>
        <row r="222">
          <cell r="A222">
            <v>14</v>
          </cell>
        </row>
        <row r="223">
          <cell r="A223">
            <v>14.01</v>
          </cell>
          <cell r="K223">
            <v>94.99</v>
          </cell>
        </row>
        <row r="224">
          <cell r="A224">
            <v>14.02</v>
          </cell>
          <cell r="K224">
            <v>16</v>
          </cell>
        </row>
        <row r="225">
          <cell r="A225">
            <v>14.03</v>
          </cell>
          <cell r="K225">
            <v>2</v>
          </cell>
        </row>
      </sheetData>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relativeUrl r:id="rId4"/>
    </xxl21:alternateUrls>
    <sheetNames>
      <sheetName val="BALANCE PROY"/>
      <sheetName val="FICHA"/>
      <sheetName val="PRESUPUESTO LAB"/>
      <sheetName val="APU"/>
      <sheetName val="MEMORIAS  (2)"/>
      <sheetName val="Hoja1"/>
    </sheetNames>
    <sheetDataSet>
      <sheetData sheetId="0"/>
      <sheetData sheetId="1"/>
      <sheetData sheetId="2">
        <row r="22">
          <cell r="F22">
            <v>35311234</v>
          </cell>
        </row>
        <row r="35">
          <cell r="F35">
            <v>154301657</v>
          </cell>
        </row>
        <row r="41">
          <cell r="F41">
            <v>26203820</v>
          </cell>
        </row>
        <row r="49">
          <cell r="F49">
            <v>646074</v>
          </cell>
        </row>
        <row r="76">
          <cell r="F76">
            <v>40686926</v>
          </cell>
        </row>
        <row r="85">
          <cell r="F85">
            <v>37595804</v>
          </cell>
        </row>
        <row r="93">
          <cell r="F93">
            <v>10671090</v>
          </cell>
        </row>
        <row r="101">
          <cell r="F101">
            <v>27350828</v>
          </cell>
        </row>
        <row r="109">
          <cell r="F109">
            <v>7214923</v>
          </cell>
        </row>
        <row r="115">
          <cell r="F115">
            <v>22427950.725286774</v>
          </cell>
        </row>
        <row r="120">
          <cell r="F120">
            <v>3081237</v>
          </cell>
        </row>
        <row r="134">
          <cell r="F134">
            <v>5298999</v>
          </cell>
        </row>
      </sheetData>
      <sheetData sheetId="3"/>
      <sheetData sheetId="4"/>
      <sheetData sheetId="5"/>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sheetName val="Hoja1"/>
      <sheetName val="PRESUPUESTO"/>
      <sheetName val="APU"/>
      <sheetName val="MEMORIAS "/>
      <sheetName val="AA"/>
      <sheetName val="CARACTERIZACION-PTOS DE TRAB"/>
    </sheetNames>
    <sheetDataSet>
      <sheetData sheetId="0" refreshError="1"/>
      <sheetData sheetId="1" refreshError="1"/>
      <sheetData sheetId="2"/>
      <sheetData sheetId="3">
        <row r="2">
          <cell r="K2">
            <v>0.25</v>
          </cell>
        </row>
      </sheetData>
      <sheetData sheetId="4">
        <row r="14">
          <cell r="L14">
            <v>211.11</v>
          </cell>
        </row>
        <row r="29">
          <cell r="L29">
            <v>55</v>
          </cell>
        </row>
        <row r="35">
          <cell r="L35">
            <v>25.720000000000002</v>
          </cell>
        </row>
        <row r="39">
          <cell r="L39">
            <v>24</v>
          </cell>
        </row>
        <row r="43">
          <cell r="L43">
            <v>75.150000000000006</v>
          </cell>
        </row>
        <row r="44">
          <cell r="L44">
            <v>75.150000000000006</v>
          </cell>
        </row>
        <row r="50">
          <cell r="L50">
            <v>55</v>
          </cell>
        </row>
        <row r="56">
          <cell r="L56">
            <v>18.240000000000002</v>
          </cell>
        </row>
        <row r="59">
          <cell r="L59">
            <v>35</v>
          </cell>
        </row>
        <row r="62">
          <cell r="L62">
            <v>13.760000000000002</v>
          </cell>
        </row>
        <row r="67">
          <cell r="L67">
            <v>5</v>
          </cell>
        </row>
        <row r="68">
          <cell r="L68">
            <v>15</v>
          </cell>
        </row>
        <row r="75">
          <cell r="L75">
            <v>143</v>
          </cell>
        </row>
        <row r="81">
          <cell r="L81">
            <v>6.24</v>
          </cell>
        </row>
        <row r="85">
          <cell r="L85">
            <v>25</v>
          </cell>
        </row>
        <row r="86">
          <cell r="L86">
            <v>80</v>
          </cell>
        </row>
        <row r="90">
          <cell r="L90">
            <v>18</v>
          </cell>
        </row>
        <row r="95">
          <cell r="L95">
            <v>6</v>
          </cell>
        </row>
        <row r="99">
          <cell r="L99">
            <v>3</v>
          </cell>
        </row>
        <row r="101">
          <cell r="L101">
            <v>3</v>
          </cell>
        </row>
        <row r="103">
          <cell r="L103">
            <v>14</v>
          </cell>
        </row>
        <row r="107">
          <cell r="L107">
            <v>40</v>
          </cell>
        </row>
        <row r="110">
          <cell r="L110">
            <v>12</v>
          </cell>
        </row>
        <row r="114">
          <cell r="L114">
            <v>3</v>
          </cell>
        </row>
        <row r="117">
          <cell r="L117">
            <v>2</v>
          </cell>
        </row>
        <row r="118">
          <cell r="L118">
            <v>1</v>
          </cell>
        </row>
        <row r="119">
          <cell r="L119">
            <v>6</v>
          </cell>
        </row>
        <row r="122">
          <cell r="L122">
            <v>10</v>
          </cell>
        </row>
        <row r="127">
          <cell r="L127">
            <v>3</v>
          </cell>
        </row>
        <row r="129">
          <cell r="L129">
            <v>2</v>
          </cell>
        </row>
        <row r="131">
          <cell r="L131">
            <v>8</v>
          </cell>
        </row>
        <row r="134">
          <cell r="L134">
            <v>12</v>
          </cell>
        </row>
        <row r="138">
          <cell r="L138">
            <v>1</v>
          </cell>
        </row>
        <row r="139">
          <cell r="L139">
            <v>8</v>
          </cell>
        </row>
        <row r="144">
          <cell r="L144">
            <v>1</v>
          </cell>
        </row>
        <row r="155">
          <cell r="L155">
            <v>4</v>
          </cell>
        </row>
        <row r="156">
          <cell r="L156">
            <v>3</v>
          </cell>
        </row>
        <row r="159">
          <cell r="L159">
            <v>110</v>
          </cell>
        </row>
        <row r="162">
          <cell r="L162">
            <v>165.01650000000001</v>
          </cell>
        </row>
        <row r="169">
          <cell r="L169">
            <v>15</v>
          </cell>
        </row>
        <row r="170">
          <cell r="L170">
            <v>5</v>
          </cell>
        </row>
        <row r="173">
          <cell r="L173">
            <v>16</v>
          </cell>
        </row>
        <row r="174">
          <cell r="L174">
            <v>4</v>
          </cell>
        </row>
        <row r="175">
          <cell r="L175">
            <v>15</v>
          </cell>
        </row>
      </sheetData>
      <sheetData sheetId="5" refreshError="1"/>
      <sheetData sheetId="6"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PRESUPUESTO"/>
      <sheetName val="ANALISIS"/>
    </sheetNames>
    <sheetDataSet>
      <sheetData sheetId="0"/>
      <sheetData sheetId="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Hoja1"/>
      <sheetName val="APU DF"/>
      <sheetName val="APU"/>
      <sheetName val="EQUIPOS+MO"/>
    </sheetNames>
    <sheetDataSet>
      <sheetData sheetId="0"/>
      <sheetData sheetId="1"/>
      <sheetData sheetId="2"/>
      <sheetData sheetId="3"/>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 1."/>
      <sheetName val="FOR 2."/>
      <sheetName val="FOR 4.1"/>
      <sheetName val="FOR 4.1 (2)"/>
      <sheetName val="FOR 4.2"/>
      <sheetName val="FOR 4.2 (2)"/>
      <sheetName val="FOR 5"/>
      <sheetName val="FOR 5.2"/>
      <sheetName val="FOR 5.2 (2)"/>
      <sheetName val="FOR 6"/>
      <sheetName val="FOR 6 (2)"/>
      <sheetName val="FOR 6 (3)"/>
      <sheetName val="FOR 6 (4)"/>
      <sheetName val="FOR 7"/>
      <sheetName val="FOR 7´"/>
      <sheetName val="Personal"/>
      <sheetName val="FOR 8"/>
      <sheetName val="FOR 8´"/>
      <sheetName val="FOR 9"/>
      <sheetName val="M. O."/>
      <sheetName val="FOR 9 (2)"/>
      <sheetName val="FOR 10"/>
      <sheetName val="FOR 11"/>
      <sheetName val="FOR 11 (2)"/>
      <sheetName val="Prest. Soc."/>
      <sheetName val="Jornales"/>
      <sheetName val="List. Mat."/>
      <sheetName val="Prog. Invers."/>
      <sheetName val="Prog. Invers. (2)"/>
      <sheetName val="FOR 12"/>
      <sheetName val="FOR 12 (2)"/>
      <sheetName val="FOR 13"/>
      <sheetName val="FOR 13 (2.)"/>
      <sheetName val="Contenido"/>
      <sheetName val="Contenido (2)"/>
      <sheetName val="FOR_1_"/>
      <sheetName val="FOR_2_"/>
      <sheetName val="FOR_4_1"/>
      <sheetName val="FOR_4_1_(2)"/>
      <sheetName val="FOR_4_2"/>
      <sheetName val="FOR_4_2_(2)"/>
      <sheetName val="FOR_5"/>
      <sheetName val="FOR_5_2"/>
      <sheetName val="FOR_5_2_(2)"/>
      <sheetName val="FOR_6"/>
      <sheetName val="FOR_6_(2)"/>
      <sheetName val="FOR_6_(3)"/>
      <sheetName val="FOR_6_(4)"/>
      <sheetName val="FOR_7"/>
      <sheetName val="FOR_7´"/>
      <sheetName val="FOR_8"/>
      <sheetName val="FOR_8´"/>
      <sheetName val="FOR_9"/>
      <sheetName val="M__O_"/>
      <sheetName val="FOR_9_(2)"/>
      <sheetName val="FOR_10"/>
      <sheetName val="FOR_11"/>
      <sheetName val="FOR_11_(2)"/>
      <sheetName val="Prest__Soc_"/>
      <sheetName val="List__Mat_"/>
      <sheetName val="Prog__Invers_"/>
      <sheetName val="Prog__Invers__(2)"/>
      <sheetName val="FOR_12"/>
      <sheetName val="FOR_12_(2)"/>
      <sheetName val="FOR_13"/>
      <sheetName val="FOR_13_(2_)"/>
      <sheetName val="Contenido_(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ILLAS"/>
      <sheetName val="PREST-OBR-05"/>
      <sheetName val="PREST-OFIC-05"/>
      <sheetName val="AIU "/>
      <sheetName val="VALORES POLIZAS"/>
      <sheetName val="AIU_"/>
      <sheetName val="VALORES_POLIZAS"/>
    </sheetNames>
    <sheetDataSet>
      <sheetData sheetId="0" refreshError="1"/>
      <sheetData sheetId="1"/>
      <sheetData sheetId="2"/>
      <sheetData sheetId="3" refreshError="1"/>
      <sheetData sheetId="4" refreshError="1"/>
      <sheetData sheetId="5"/>
      <sheetData sheetId="6"/>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C33E3-CA1C-4FA7-9725-F2A43BC8A9B4}">
  <dimension ref="A1:AK168"/>
  <sheetViews>
    <sheetView topLeftCell="C141" zoomScale="75" zoomScaleNormal="75" workbookViewId="0">
      <selection activeCell="H169" sqref="H169"/>
    </sheetView>
  </sheetViews>
  <sheetFormatPr baseColWidth="10" defaultColWidth="11.33203125" defaultRowHeight="13.2" x14ac:dyDescent="0.25"/>
  <cols>
    <col min="1" max="1" width="0" style="37" hidden="1" customWidth="1"/>
    <col min="2" max="2" width="10.88671875" style="37" hidden="1" customWidth="1"/>
    <col min="3" max="3" width="6.5546875" style="37" bestFit="1" customWidth="1"/>
    <col min="4" max="4" width="155.6640625" style="37" customWidth="1"/>
    <col min="5" max="5" width="8.6640625" style="108" bestFit="1" customWidth="1"/>
    <col min="6" max="6" width="13.6640625" style="35" customWidth="1"/>
    <col min="7" max="7" width="14.6640625" style="35" customWidth="1"/>
    <col min="8" max="8" width="20.5546875" style="37" customWidth="1"/>
    <col min="9" max="9" width="8.88671875" style="37" hidden="1" customWidth="1"/>
    <col min="10" max="10" width="0" style="37" hidden="1" customWidth="1"/>
    <col min="11" max="11" width="11.33203125" style="37"/>
    <col min="12" max="12" width="16.6640625" style="37" bestFit="1" customWidth="1"/>
    <col min="13" max="13" width="13" style="37" bestFit="1" customWidth="1"/>
    <col min="14" max="16384" width="11.33203125" style="37"/>
  </cols>
  <sheetData>
    <row r="1" spans="1:37" s="14" customFormat="1" ht="12.15" hidden="1" customHeight="1" x14ac:dyDescent="0.25">
      <c r="A1" s="10" t="s">
        <v>1</v>
      </c>
      <c r="B1" s="10"/>
      <c r="C1" s="11" t="s">
        <v>2</v>
      </c>
      <c r="D1" s="12"/>
      <c r="E1" s="104"/>
      <c r="F1" s="13" t="s">
        <v>3</v>
      </c>
      <c r="G1" s="198" t="str">
        <f>"Duración  Obra    " &amp; H167 &amp; " Días"</f>
        <v>Duración  Obra    90 Días</v>
      </c>
      <c r="H1" s="2">
        <f>H160</f>
        <v>0</v>
      </c>
    </row>
    <row r="2" spans="1:37" s="14" customFormat="1" ht="12.15" hidden="1" customHeight="1" x14ac:dyDescent="0.25">
      <c r="A2" s="10" t="s">
        <v>4</v>
      </c>
      <c r="B2" s="10"/>
      <c r="C2" s="15" t="str">
        <f>IF($A$2="CD","CD",IF($A$2="CT","CT",""))</f>
        <v>CD</v>
      </c>
      <c r="D2" s="16"/>
      <c r="E2" s="105"/>
      <c r="F2" s="17"/>
      <c r="G2" s="198"/>
      <c r="H2" s="18" t="e">
        <f>IF(#REF!=1,"CHEQ. INSUMOS","Insumos ok.")</f>
        <v>#REF!</v>
      </c>
    </row>
    <row r="3" spans="1:37" s="14" customFormat="1" ht="12.15" hidden="1" customHeight="1" thickTop="1" x14ac:dyDescent="0.25">
      <c r="A3" s="10"/>
      <c r="B3" s="10"/>
      <c r="C3" s="15"/>
      <c r="D3" s="16"/>
      <c r="E3" s="105"/>
      <c r="F3" s="19"/>
      <c r="G3" s="20"/>
      <c r="H3" s="21"/>
    </row>
    <row r="4" spans="1:37" s="14" customFormat="1" ht="12.15" hidden="1" customHeight="1" x14ac:dyDescent="0.25">
      <c r="A4" s="10"/>
      <c r="B4" s="10"/>
      <c r="C4" s="15"/>
      <c r="D4" s="16"/>
      <c r="E4" s="105"/>
      <c r="F4" s="19"/>
      <c r="G4" s="20"/>
      <c r="H4" s="21"/>
    </row>
    <row r="5" spans="1:37" s="14" customFormat="1" ht="12.15" hidden="1" customHeight="1" thickBot="1" x14ac:dyDescent="0.3">
      <c r="A5" s="10"/>
      <c r="B5" s="22"/>
      <c r="C5" s="15"/>
      <c r="D5" s="16"/>
      <c r="E5" s="105"/>
      <c r="F5" s="19"/>
      <c r="G5" s="20"/>
      <c r="H5" s="21"/>
    </row>
    <row r="6" spans="1:37" s="14" customFormat="1" ht="12.15" hidden="1" customHeight="1" thickBot="1" x14ac:dyDescent="0.3">
      <c r="A6" s="10"/>
      <c r="B6" s="23" t="s">
        <v>5</v>
      </c>
      <c r="C6" s="15"/>
      <c r="D6" s="16"/>
      <c r="E6" s="105"/>
      <c r="F6" s="19"/>
      <c r="G6" s="20"/>
      <c r="H6" s="21"/>
    </row>
    <row r="7" spans="1:37" s="130" customFormat="1" ht="55.2" customHeight="1" x14ac:dyDescent="0.25">
      <c r="A7" s="141"/>
      <c r="B7" s="142"/>
      <c r="C7" s="143" t="s">
        <v>6</v>
      </c>
      <c r="D7" s="220" t="s">
        <v>7</v>
      </c>
      <c r="E7" s="220"/>
      <c r="F7" s="220"/>
      <c r="G7" s="220"/>
      <c r="H7" s="221"/>
      <c r="I7" s="131"/>
      <c r="J7" s="131"/>
      <c r="K7" s="131"/>
      <c r="L7" s="131"/>
      <c r="M7" s="131"/>
      <c r="N7" s="131"/>
      <c r="O7" s="131"/>
      <c r="P7" s="131"/>
      <c r="Q7" s="131"/>
      <c r="R7" s="131"/>
      <c r="S7" s="131"/>
      <c r="T7" s="131"/>
      <c r="U7" s="131"/>
      <c r="V7" s="131"/>
      <c r="W7" s="131"/>
      <c r="X7" s="131"/>
      <c r="Y7" s="131"/>
      <c r="Z7" s="131"/>
      <c r="AA7" s="131"/>
      <c r="AB7" s="131"/>
      <c r="AC7" s="131"/>
      <c r="AD7" s="131"/>
      <c r="AE7" s="131"/>
      <c r="AF7" s="131"/>
      <c r="AG7" s="131"/>
      <c r="AH7" s="131"/>
      <c r="AI7" s="131"/>
      <c r="AJ7" s="131"/>
      <c r="AK7" s="131"/>
    </row>
    <row r="8" spans="1:37" s="130" customFormat="1" ht="17.399999999999999" x14ac:dyDescent="0.25">
      <c r="A8" s="144"/>
      <c r="C8" s="222"/>
      <c r="D8" s="222"/>
      <c r="E8" s="222"/>
      <c r="F8" s="222"/>
      <c r="G8" s="222"/>
      <c r="H8" s="223"/>
    </row>
    <row r="9" spans="1:37" s="24" customFormat="1" ht="31.5" customHeight="1" x14ac:dyDescent="0.25">
      <c r="A9" s="200"/>
      <c r="B9" s="201"/>
      <c r="C9" s="201"/>
      <c r="D9" s="201"/>
      <c r="E9" s="204" t="s">
        <v>8</v>
      </c>
      <c r="F9" s="204"/>
      <c r="G9" s="204"/>
      <c r="H9" s="205"/>
      <c r="J9" s="25"/>
    </row>
    <row r="10" spans="1:37" s="24" customFormat="1" ht="45" customHeight="1" thickBot="1" x14ac:dyDescent="0.3">
      <c r="A10" s="202"/>
      <c r="B10" s="203"/>
      <c r="C10" s="203"/>
      <c r="D10" s="203"/>
      <c r="E10" s="206"/>
      <c r="F10" s="206"/>
      <c r="G10" s="206"/>
      <c r="H10" s="207"/>
      <c r="J10" s="25"/>
    </row>
    <row r="11" spans="1:37" s="24" customFormat="1" ht="15" customHeight="1" x14ac:dyDescent="0.25">
      <c r="A11" s="145"/>
      <c r="B11" s="208" t="s">
        <v>9</v>
      </c>
      <c r="C11" s="209"/>
      <c r="D11" s="212" t="s">
        <v>10</v>
      </c>
      <c r="E11" s="213"/>
      <c r="F11" s="214"/>
      <c r="G11" s="140" t="s">
        <v>11</v>
      </c>
      <c r="H11" s="146">
        <f ca="1">TODAY()</f>
        <v>46255</v>
      </c>
    </row>
    <row r="12" spans="1:37" s="24" customFormat="1" ht="21.15" customHeight="1" thickBot="1" x14ac:dyDescent="0.3">
      <c r="A12" s="147"/>
      <c r="B12" s="210"/>
      <c r="C12" s="211"/>
      <c r="D12" s="215"/>
      <c r="E12" s="216"/>
      <c r="F12" s="217"/>
      <c r="G12" s="148"/>
      <c r="H12" s="149"/>
    </row>
    <row r="13" spans="1:37" s="24" customFormat="1" ht="14.25" customHeight="1" x14ac:dyDescent="0.25">
      <c r="A13" s="22"/>
      <c r="B13" s="22"/>
      <c r="C13" s="26"/>
      <c r="D13" s="27"/>
      <c r="E13" s="28"/>
      <c r="F13" s="29"/>
      <c r="G13" s="29"/>
      <c r="H13" s="30"/>
    </row>
    <row r="14" spans="1:37" s="129" customFormat="1" ht="31.5" customHeight="1" x14ac:dyDescent="0.3">
      <c r="A14" s="128"/>
      <c r="B14" s="128"/>
      <c r="C14" s="219" t="s">
        <v>12</v>
      </c>
      <c r="D14" s="219"/>
      <c r="E14" s="219"/>
      <c r="F14" s="219"/>
      <c r="G14" s="219"/>
      <c r="H14" s="219"/>
    </row>
    <row r="15" spans="1:37" s="24" customFormat="1" ht="14.25" customHeight="1" x14ac:dyDescent="0.25">
      <c r="A15" s="22"/>
      <c r="B15" s="22"/>
      <c r="C15" s="26"/>
      <c r="D15" s="27"/>
      <c r="E15" s="28"/>
      <c r="F15" s="29"/>
      <c r="G15" s="29"/>
      <c r="H15" s="30"/>
    </row>
    <row r="16" spans="1:37" s="152" customFormat="1" ht="35.700000000000003" customHeight="1" x14ac:dyDescent="0.25">
      <c r="A16" s="151" t="s">
        <v>5</v>
      </c>
      <c r="B16" s="151"/>
      <c r="C16" s="167" t="s">
        <v>13</v>
      </c>
      <c r="D16" s="167" t="s">
        <v>14</v>
      </c>
      <c r="E16" s="167" t="s">
        <v>15</v>
      </c>
      <c r="F16" s="167" t="s">
        <v>16</v>
      </c>
      <c r="G16" s="167" t="s">
        <v>17</v>
      </c>
      <c r="H16" s="167" t="s">
        <v>18</v>
      </c>
    </row>
    <row r="17" spans="1:8" s="130" customFormat="1" ht="8.25" customHeight="1" thickBot="1" x14ac:dyDescent="0.3">
      <c r="A17" s="153"/>
      <c r="B17" s="153"/>
      <c r="C17" s="156"/>
      <c r="D17" s="157"/>
      <c r="E17" s="158"/>
      <c r="F17" s="159"/>
      <c r="G17" s="160"/>
      <c r="H17" s="161"/>
    </row>
    <row r="18" spans="1:8" s="130" customFormat="1" ht="15.6" x14ac:dyDescent="0.25">
      <c r="A18" s="154" t="s">
        <v>19</v>
      </c>
      <c r="B18" s="155" t="s">
        <v>19</v>
      </c>
      <c r="C18" s="162">
        <v>1</v>
      </c>
      <c r="D18" s="163" t="s">
        <v>20</v>
      </c>
      <c r="E18" s="164"/>
      <c r="F18" s="165"/>
      <c r="G18" s="165"/>
      <c r="H18" s="166"/>
    </row>
    <row r="19" spans="1:8" ht="49.2" customHeight="1" x14ac:dyDescent="0.25">
      <c r="A19" s="113" t="s">
        <v>21</v>
      </c>
      <c r="B19" s="132" t="s">
        <v>22</v>
      </c>
      <c r="C19" s="42">
        <v>1.01</v>
      </c>
      <c r="D19" s="114" t="s">
        <v>23</v>
      </c>
      <c r="E19" s="115" t="s">
        <v>0</v>
      </c>
      <c r="F19" s="43" t="e">
        <f>+#REF!</f>
        <v>#REF!</v>
      </c>
      <c r="G19" s="116"/>
      <c r="H19" s="116"/>
    </row>
    <row r="20" spans="1:8" ht="52.8" x14ac:dyDescent="0.25">
      <c r="A20" s="113" t="s">
        <v>24</v>
      </c>
      <c r="B20" s="132" t="s">
        <v>25</v>
      </c>
      <c r="C20" s="42">
        <v>1.02</v>
      </c>
      <c r="D20" s="114" t="s">
        <v>26</v>
      </c>
      <c r="E20" s="115" t="s">
        <v>27</v>
      </c>
      <c r="F20" s="43" t="e">
        <f>+#REF!</f>
        <v>#REF!</v>
      </c>
      <c r="G20" s="116"/>
      <c r="H20" s="117"/>
    </row>
    <row r="21" spans="1:8" ht="64.2" customHeight="1" x14ac:dyDescent="0.25">
      <c r="A21" s="113"/>
      <c r="B21" s="132"/>
      <c r="C21" s="42">
        <v>1.03</v>
      </c>
      <c r="D21" s="114" t="s">
        <v>28</v>
      </c>
      <c r="E21" s="115" t="s">
        <v>29</v>
      </c>
      <c r="F21" s="43" t="e">
        <f>+#REF!</f>
        <v>#REF!</v>
      </c>
      <c r="G21" s="116"/>
      <c r="H21" s="117"/>
    </row>
    <row r="22" spans="1:8" ht="39.6" x14ac:dyDescent="0.25">
      <c r="A22" s="113"/>
      <c r="B22" s="132"/>
      <c r="C22" s="42">
        <v>1.04</v>
      </c>
      <c r="D22" s="114" t="s">
        <v>30</v>
      </c>
      <c r="E22" s="115" t="s">
        <v>29</v>
      </c>
      <c r="F22" s="43" t="e">
        <f>+#REF!</f>
        <v>#REF!</v>
      </c>
      <c r="G22" s="116"/>
      <c r="H22" s="117"/>
    </row>
    <row r="23" spans="1:8" ht="82.5" customHeight="1" x14ac:dyDescent="0.25">
      <c r="A23" s="113" t="s">
        <v>31</v>
      </c>
      <c r="B23" s="132" t="s">
        <v>32</v>
      </c>
      <c r="C23" s="42">
        <v>1.05</v>
      </c>
      <c r="D23" s="114" t="s">
        <v>33</v>
      </c>
      <c r="E23" s="115" t="s">
        <v>0</v>
      </c>
      <c r="F23" s="43" t="e">
        <f>+F19</f>
        <v>#REF!</v>
      </c>
      <c r="G23" s="116"/>
      <c r="H23" s="117"/>
    </row>
    <row r="24" spans="1:8" ht="81.599999999999994" hidden="1" customHeight="1" x14ac:dyDescent="0.25">
      <c r="A24" s="113"/>
      <c r="B24" s="132"/>
      <c r="C24" s="42">
        <v>1.06</v>
      </c>
      <c r="D24" s="114" t="s">
        <v>34</v>
      </c>
      <c r="E24" s="115" t="s">
        <v>35</v>
      </c>
      <c r="F24" s="43">
        <v>0</v>
      </c>
      <c r="G24" s="116">
        <f>+'[1]APUS CIVIL'!$G$109</f>
        <v>1845000</v>
      </c>
      <c r="H24" s="117">
        <f t="shared" ref="H24" si="0">+F24*G24</f>
        <v>0</v>
      </c>
    </row>
    <row r="25" spans="1:8" ht="145.19999999999999" hidden="1" x14ac:dyDescent="0.25">
      <c r="A25" s="113"/>
      <c r="B25" s="132"/>
      <c r="C25" s="42">
        <v>1.07</v>
      </c>
      <c r="D25" s="114" t="s">
        <v>36</v>
      </c>
      <c r="E25" s="115" t="s">
        <v>35</v>
      </c>
      <c r="F25" s="43">
        <v>0</v>
      </c>
      <c r="G25" s="116">
        <f>+'[1]APUS CIVIL'!$G$130</f>
        <v>1845000</v>
      </c>
      <c r="H25" s="117">
        <f>+G25*F25</f>
        <v>0</v>
      </c>
    </row>
    <row r="26" spans="1:8" ht="13.8" thickBot="1" x14ac:dyDescent="0.3">
      <c r="A26" s="44" t="s">
        <v>37</v>
      </c>
      <c r="B26" s="4" t="s">
        <v>37</v>
      </c>
      <c r="C26" s="4"/>
      <c r="D26" s="170" t="str">
        <f>IF(D18="ESCRIBA AQUÍ EL NOMBRE DEL CAPITULO","SUBTOTAL","SUBTOTAL CAP "&amp;C18 &amp; "  " &amp; D18 &amp; ":")</f>
        <v>SUBTOTAL CAP 1  PRELIMINARES:</v>
      </c>
      <c r="E26" s="170"/>
      <c r="F26" s="170"/>
      <c r="G26" s="170"/>
      <c r="H26" s="45"/>
    </row>
    <row r="27" spans="1:8" ht="12" customHeight="1" x14ac:dyDescent="0.25">
      <c r="A27" s="22"/>
      <c r="B27" s="41"/>
      <c r="C27" s="31"/>
      <c r="D27" s="32"/>
      <c r="E27" s="33"/>
      <c r="H27" s="36"/>
    </row>
    <row r="28" spans="1:8" s="24" customFormat="1" ht="30" customHeight="1" thickBot="1" x14ac:dyDescent="0.3">
      <c r="A28" s="22"/>
      <c r="B28" s="22"/>
      <c r="C28" s="218" t="s">
        <v>38</v>
      </c>
      <c r="D28" s="218"/>
      <c r="E28" s="218"/>
      <c r="F28" s="218"/>
      <c r="G28" s="218"/>
      <c r="H28" s="218"/>
    </row>
    <row r="29" spans="1:8" x14ac:dyDescent="0.25">
      <c r="A29" s="38" t="s">
        <v>19</v>
      </c>
      <c r="B29" s="39" t="s">
        <v>19</v>
      </c>
      <c r="C29" s="39">
        <v>2</v>
      </c>
      <c r="D29" s="6" t="s">
        <v>39</v>
      </c>
      <c r="E29" s="106"/>
      <c r="F29" s="5"/>
      <c r="G29" s="5"/>
      <c r="H29" s="40"/>
    </row>
    <row r="30" spans="1:8" ht="48.6" customHeight="1" x14ac:dyDescent="0.25">
      <c r="A30" s="113" t="s">
        <v>40</v>
      </c>
      <c r="B30" s="132" t="s">
        <v>41</v>
      </c>
      <c r="C30" s="42">
        <v>2.0099999999999998</v>
      </c>
      <c r="D30" s="114" t="s">
        <v>42</v>
      </c>
      <c r="E30" s="115" t="s">
        <v>0</v>
      </c>
      <c r="F30" s="43" t="e">
        <f>+#REF!</f>
        <v>#REF!</v>
      </c>
      <c r="G30" s="116"/>
      <c r="H30" s="117"/>
    </row>
    <row r="31" spans="1:8" ht="39.6" x14ac:dyDescent="0.25">
      <c r="A31" s="113"/>
      <c r="B31" s="132"/>
      <c r="C31" s="42">
        <v>2.02</v>
      </c>
      <c r="D31" s="114" t="s">
        <v>43</v>
      </c>
      <c r="E31" s="115" t="s">
        <v>0</v>
      </c>
      <c r="F31" s="43">
        <v>15</v>
      </c>
      <c r="G31" s="116"/>
      <c r="H31" s="117"/>
    </row>
    <row r="32" spans="1:8" ht="59.4" customHeight="1" x14ac:dyDescent="0.25">
      <c r="A32" s="113" t="s">
        <v>44</v>
      </c>
      <c r="B32" s="132" t="s">
        <v>45</v>
      </c>
      <c r="C32" s="42">
        <v>2.0299999999999998</v>
      </c>
      <c r="D32" s="114" t="s">
        <v>46</v>
      </c>
      <c r="E32" s="115" t="s">
        <v>0</v>
      </c>
      <c r="F32" s="43" t="e">
        <f>+#REF!</f>
        <v>#REF!</v>
      </c>
      <c r="G32" s="116"/>
      <c r="H32" s="117"/>
    </row>
    <row r="33" spans="1:12" ht="46.95" customHeight="1" x14ac:dyDescent="0.25">
      <c r="A33" s="113"/>
      <c r="B33" s="132"/>
      <c r="C33" s="42">
        <v>2.04</v>
      </c>
      <c r="D33" s="114" t="s">
        <v>47</v>
      </c>
      <c r="E33" s="115" t="s">
        <v>15</v>
      </c>
      <c r="F33" s="43" t="e">
        <f>+#REF!</f>
        <v>#REF!</v>
      </c>
      <c r="G33" s="116"/>
      <c r="H33" s="117"/>
    </row>
    <row r="34" spans="1:12" ht="58.95" customHeight="1" thickBot="1" x14ac:dyDescent="0.3">
      <c r="A34" s="113" t="s">
        <v>48</v>
      </c>
      <c r="B34" s="132" t="s">
        <v>49</v>
      </c>
      <c r="C34" s="42">
        <v>2.0499999999999998</v>
      </c>
      <c r="D34" s="114" t="s">
        <v>50</v>
      </c>
      <c r="E34" s="115" t="s">
        <v>0</v>
      </c>
      <c r="F34" s="43">
        <v>0</v>
      </c>
      <c r="G34" s="116"/>
      <c r="H34" s="117"/>
    </row>
    <row r="35" spans="1:12" x14ac:dyDescent="0.25">
      <c r="A35" s="38"/>
      <c r="B35" s="39"/>
      <c r="C35" s="39"/>
      <c r="D35" s="6"/>
      <c r="E35" s="106"/>
      <c r="F35" s="5"/>
      <c r="G35" s="5"/>
      <c r="H35" s="40"/>
    </row>
    <row r="36" spans="1:12" ht="39.6" x14ac:dyDescent="0.25">
      <c r="A36" s="113"/>
      <c r="B36" s="132" t="s">
        <v>51</v>
      </c>
      <c r="C36" s="42">
        <v>2.06</v>
      </c>
      <c r="D36" s="114" t="s">
        <v>52</v>
      </c>
      <c r="E36" s="115" t="s">
        <v>15</v>
      </c>
      <c r="F36" s="43" t="e">
        <f>+#REF!</f>
        <v>#REF!</v>
      </c>
      <c r="G36" s="116"/>
      <c r="H36" s="117"/>
    </row>
    <row r="37" spans="1:12" ht="39.6" x14ac:dyDescent="0.25">
      <c r="A37" s="113"/>
      <c r="B37" s="132" t="s">
        <v>53</v>
      </c>
      <c r="C37" s="42">
        <v>2.0699999999999998</v>
      </c>
      <c r="D37" s="114" t="s">
        <v>54</v>
      </c>
      <c r="E37" s="115" t="s">
        <v>15</v>
      </c>
      <c r="F37" s="43" t="e">
        <f>+#REF!</f>
        <v>#REF!</v>
      </c>
      <c r="G37" s="116"/>
      <c r="H37" s="117"/>
    </row>
    <row r="38" spans="1:12" ht="39.6" x14ac:dyDescent="0.25">
      <c r="A38" s="113"/>
      <c r="B38" s="132" t="s">
        <v>55</v>
      </c>
      <c r="C38" s="42">
        <v>2.08</v>
      </c>
      <c r="D38" s="114" t="s">
        <v>56</v>
      </c>
      <c r="E38" s="115" t="s">
        <v>15</v>
      </c>
      <c r="F38" s="43" t="e">
        <f>+#REF!</f>
        <v>#REF!</v>
      </c>
      <c r="G38" s="116"/>
      <c r="H38" s="117"/>
    </row>
    <row r="39" spans="1:12" ht="39.6" x14ac:dyDescent="0.25">
      <c r="A39" s="113"/>
      <c r="B39" s="132" t="s">
        <v>57</v>
      </c>
      <c r="C39" s="42">
        <v>2.09</v>
      </c>
      <c r="D39" s="114" t="s">
        <v>58</v>
      </c>
      <c r="E39" s="115" t="s">
        <v>27</v>
      </c>
      <c r="F39" s="43" t="e">
        <f>+#REF!</f>
        <v>#REF!</v>
      </c>
      <c r="G39" s="116"/>
      <c r="H39" s="117"/>
    </row>
    <row r="40" spans="1:12" ht="39.6" x14ac:dyDescent="0.25">
      <c r="A40" s="113"/>
      <c r="B40" s="132" t="s">
        <v>59</v>
      </c>
      <c r="C40" s="42">
        <v>2.1</v>
      </c>
      <c r="D40" s="114" t="s">
        <v>60</v>
      </c>
      <c r="E40" s="115" t="s">
        <v>0</v>
      </c>
      <c r="F40" s="43" t="e">
        <f>+#REF!</f>
        <v>#REF!</v>
      </c>
      <c r="G40" s="116"/>
      <c r="H40" s="117"/>
      <c r="L40" s="118"/>
    </row>
    <row r="41" spans="1:12" ht="26.4" x14ac:dyDescent="0.25">
      <c r="A41" s="113"/>
      <c r="B41" s="132" t="s">
        <v>61</v>
      </c>
      <c r="C41" s="42">
        <v>2.11</v>
      </c>
      <c r="D41" s="114" t="s">
        <v>62</v>
      </c>
      <c r="E41" s="115" t="s">
        <v>27</v>
      </c>
      <c r="F41" s="43">
        <v>10</v>
      </c>
      <c r="G41" s="116"/>
      <c r="H41" s="117"/>
      <c r="L41" s="119"/>
    </row>
    <row r="42" spans="1:12" ht="26.4" x14ac:dyDescent="0.25">
      <c r="A42" s="113"/>
      <c r="B42" s="132" t="s">
        <v>63</v>
      </c>
      <c r="C42" s="42">
        <v>2.12</v>
      </c>
      <c r="D42" s="114" t="s">
        <v>64</v>
      </c>
      <c r="E42" s="115" t="s">
        <v>0</v>
      </c>
      <c r="F42" s="43" t="e">
        <f>+#REF!</f>
        <v>#REF!</v>
      </c>
      <c r="G42" s="116"/>
      <c r="H42" s="117"/>
    </row>
    <row r="43" spans="1:12" ht="31.2" customHeight="1" x14ac:dyDescent="0.25">
      <c r="A43" s="113"/>
      <c r="B43" s="132" t="s">
        <v>65</v>
      </c>
      <c r="C43" s="42">
        <v>2.13</v>
      </c>
      <c r="D43" s="114" t="s">
        <v>66</v>
      </c>
      <c r="E43" s="115" t="s">
        <v>0</v>
      </c>
      <c r="F43" s="43" t="e">
        <f>+F42</f>
        <v>#REF!</v>
      </c>
      <c r="G43" s="116"/>
      <c r="H43" s="117"/>
    </row>
    <row r="44" spans="1:12" ht="31.2" customHeight="1" x14ac:dyDescent="0.25">
      <c r="A44" s="113"/>
      <c r="B44" s="132" t="s">
        <v>67</v>
      </c>
      <c r="C44" s="42">
        <v>2.14</v>
      </c>
      <c r="D44" s="114" t="s">
        <v>68</v>
      </c>
      <c r="E44" s="115" t="s">
        <v>0</v>
      </c>
      <c r="F44" s="43" t="e">
        <f>+F43</f>
        <v>#REF!</v>
      </c>
      <c r="G44" s="116"/>
      <c r="H44" s="117"/>
    </row>
    <row r="45" spans="1:12" ht="39.6" x14ac:dyDescent="0.25">
      <c r="A45" s="113"/>
      <c r="B45" s="132" t="s">
        <v>69</v>
      </c>
      <c r="C45" s="42">
        <v>2.15</v>
      </c>
      <c r="D45" s="114" t="s">
        <v>70</v>
      </c>
      <c r="E45" s="115" t="s">
        <v>27</v>
      </c>
      <c r="F45" s="43" t="e">
        <f>+#REF!</f>
        <v>#REF!</v>
      </c>
      <c r="G45" s="116"/>
      <c r="H45" s="117"/>
    </row>
    <row r="46" spans="1:12" ht="26.4" x14ac:dyDescent="0.25">
      <c r="A46" s="113"/>
      <c r="B46" s="132" t="s">
        <v>71</v>
      </c>
      <c r="C46" s="42">
        <v>2.16</v>
      </c>
      <c r="D46" s="114" t="s">
        <v>72</v>
      </c>
      <c r="E46" s="115" t="s">
        <v>73</v>
      </c>
      <c r="F46" s="43" t="e">
        <f>+#REF!</f>
        <v>#REF!</v>
      </c>
      <c r="G46" s="116"/>
      <c r="H46" s="117"/>
    </row>
    <row r="47" spans="1:12" ht="66.45" customHeight="1" x14ac:dyDescent="0.25">
      <c r="A47" s="113"/>
      <c r="B47" s="132" t="s">
        <v>74</v>
      </c>
      <c r="C47" s="42">
        <v>2.17</v>
      </c>
      <c r="D47" s="114" t="s">
        <v>75</v>
      </c>
      <c r="E47" s="115" t="s">
        <v>73</v>
      </c>
      <c r="F47" s="43" t="e">
        <f>+F46</f>
        <v>#REF!</v>
      </c>
      <c r="G47" s="116"/>
      <c r="H47" s="117"/>
    </row>
    <row r="48" spans="1:12" ht="142.5" customHeight="1" x14ac:dyDescent="0.25">
      <c r="A48" s="113"/>
      <c r="B48" s="132"/>
      <c r="C48" s="42">
        <v>2.1800000000000002</v>
      </c>
      <c r="D48" s="114" t="s">
        <v>76</v>
      </c>
      <c r="E48" s="115" t="s">
        <v>29</v>
      </c>
      <c r="F48" s="43">
        <v>1</v>
      </c>
      <c r="G48" s="116"/>
      <c r="H48" s="117"/>
    </row>
    <row r="49" spans="1:9" ht="13.8" thickBot="1" x14ac:dyDescent="0.3">
      <c r="A49" s="44" t="s">
        <v>37</v>
      </c>
      <c r="B49" s="4" t="s">
        <v>37</v>
      </c>
      <c r="C49" s="4"/>
      <c r="D49" s="170" t="str">
        <f>IF(D29="ESCRIBA AQUÍ EL NOMBRE DEL CAPITULO","SUBTOTAL","SUBTOTAL CAP. "&amp;C29&amp;"  "&amp;D29&amp;":")</f>
        <v>SUBTOTAL CAP. 2  DESMONTES Y DEMOLICIONES:</v>
      </c>
      <c r="E49" s="170"/>
      <c r="F49" s="170"/>
      <c r="G49" s="170"/>
      <c r="H49" s="45"/>
    </row>
    <row r="50" spans="1:9" ht="13.5" customHeight="1" x14ac:dyDescent="0.25">
      <c r="A50" s="22"/>
      <c r="B50" s="31"/>
      <c r="C50" s="31"/>
      <c r="D50" s="32"/>
      <c r="E50" s="33"/>
      <c r="H50" s="36"/>
    </row>
    <row r="51" spans="1:9" s="63" customFormat="1" ht="18.600000000000001" customHeight="1" thickBot="1" x14ac:dyDescent="0.35">
      <c r="A51" s="120"/>
      <c r="B51" s="120"/>
      <c r="C51" s="199" t="s">
        <v>77</v>
      </c>
      <c r="D51" s="199"/>
      <c r="E51" s="199"/>
      <c r="F51" s="199"/>
      <c r="G51" s="199"/>
      <c r="H51" s="199"/>
    </row>
    <row r="52" spans="1:9" x14ac:dyDescent="0.25">
      <c r="A52" s="38" t="s">
        <v>19</v>
      </c>
      <c r="B52" s="39" t="s">
        <v>19</v>
      </c>
      <c r="C52" s="39"/>
      <c r="D52" s="6" t="s">
        <v>78</v>
      </c>
      <c r="E52" s="106"/>
      <c r="F52" s="5"/>
      <c r="G52" s="5"/>
      <c r="H52" s="40"/>
      <c r="I52" s="54"/>
    </row>
    <row r="53" spans="1:9" ht="52.8" x14ac:dyDescent="0.25">
      <c r="A53" s="113"/>
      <c r="B53" s="132" t="s">
        <v>79</v>
      </c>
      <c r="C53" s="42">
        <v>3.01</v>
      </c>
      <c r="D53" s="114" t="s">
        <v>80</v>
      </c>
      <c r="E53" s="115" t="s">
        <v>27</v>
      </c>
      <c r="F53" s="43" t="e">
        <f>+#REF!</f>
        <v>#REF!</v>
      </c>
      <c r="G53" s="116"/>
      <c r="H53" s="117"/>
    </row>
    <row r="54" spans="1:9" ht="52.8" x14ac:dyDescent="0.25">
      <c r="A54" s="113"/>
      <c r="B54" s="132" t="s">
        <v>81</v>
      </c>
      <c r="C54" s="42">
        <v>3.02</v>
      </c>
      <c r="D54" s="114" t="s">
        <v>82</v>
      </c>
      <c r="E54" s="115" t="s">
        <v>27</v>
      </c>
      <c r="F54" s="43" t="e">
        <f>+#REF!</f>
        <v>#REF!</v>
      </c>
      <c r="G54" s="116"/>
      <c r="H54" s="117"/>
    </row>
    <row r="55" spans="1:9" ht="39.6" x14ac:dyDescent="0.25">
      <c r="A55" s="113"/>
      <c r="B55" s="132" t="s">
        <v>83</v>
      </c>
      <c r="C55" s="42">
        <v>3.03</v>
      </c>
      <c r="D55" s="114" t="s">
        <v>84</v>
      </c>
      <c r="E55" s="115" t="s">
        <v>85</v>
      </c>
      <c r="F55" s="43" t="e">
        <f>+#REF!</f>
        <v>#REF!</v>
      </c>
      <c r="G55" s="116"/>
      <c r="H55" s="117"/>
    </row>
    <row r="56" spans="1:9" ht="49.95" customHeight="1" x14ac:dyDescent="0.25">
      <c r="A56" s="113"/>
      <c r="B56" s="132" t="s">
        <v>86</v>
      </c>
      <c r="C56" s="42">
        <v>3.04</v>
      </c>
      <c r="D56" s="114" t="s">
        <v>87</v>
      </c>
      <c r="E56" s="115" t="s">
        <v>85</v>
      </c>
      <c r="F56" s="43" t="e">
        <f>+#REF!</f>
        <v>#REF!</v>
      </c>
      <c r="G56" s="116"/>
      <c r="H56" s="117"/>
    </row>
    <row r="57" spans="1:9" ht="33" customHeight="1" x14ac:dyDescent="0.25">
      <c r="A57" s="113"/>
      <c r="B57" s="132" t="s">
        <v>88</v>
      </c>
      <c r="C57" s="42">
        <v>3.05</v>
      </c>
      <c r="D57" s="114" t="s">
        <v>89</v>
      </c>
      <c r="E57" s="115" t="s">
        <v>85</v>
      </c>
      <c r="F57" s="43" t="e">
        <f>+#REF!</f>
        <v>#REF!</v>
      </c>
      <c r="G57" s="116"/>
      <c r="H57" s="117"/>
    </row>
    <row r="58" spans="1:9" ht="85.95" customHeight="1" thickBot="1" x14ac:dyDescent="0.3">
      <c r="A58" s="113"/>
      <c r="B58" s="132"/>
      <c r="C58" s="42">
        <v>3.06</v>
      </c>
      <c r="D58" s="114" t="s">
        <v>90</v>
      </c>
      <c r="E58" s="115" t="s">
        <v>15</v>
      </c>
      <c r="F58" s="43" t="e">
        <f>+#REF!+1</f>
        <v>#REF!</v>
      </c>
      <c r="G58" s="116"/>
      <c r="H58" s="117"/>
    </row>
    <row r="59" spans="1:9" x14ac:dyDescent="0.25">
      <c r="A59" s="38"/>
      <c r="B59" s="39"/>
      <c r="C59" s="39"/>
      <c r="D59" s="6" t="s">
        <v>91</v>
      </c>
      <c r="E59" s="106"/>
      <c r="F59" s="5"/>
      <c r="G59" s="5"/>
      <c r="H59" s="40"/>
      <c r="I59" s="54"/>
    </row>
    <row r="60" spans="1:9" ht="145.94999999999999" customHeight="1" x14ac:dyDescent="0.25">
      <c r="A60" s="113"/>
      <c r="B60" s="132" t="s">
        <v>92</v>
      </c>
      <c r="C60" s="42">
        <v>3.07</v>
      </c>
      <c r="D60" s="114" t="s">
        <v>93</v>
      </c>
      <c r="E60" s="115" t="s">
        <v>15</v>
      </c>
      <c r="F60" s="43" t="e">
        <f>+#REF!</f>
        <v>#REF!</v>
      </c>
      <c r="G60" s="116"/>
      <c r="H60" s="117"/>
    </row>
    <row r="61" spans="1:9" ht="160.94999999999999" customHeight="1" x14ac:dyDescent="0.25">
      <c r="A61" s="113"/>
      <c r="B61" s="132" t="s">
        <v>94</v>
      </c>
      <c r="C61" s="42">
        <v>3.08</v>
      </c>
      <c r="D61" s="114" t="s">
        <v>95</v>
      </c>
      <c r="E61" s="115" t="s">
        <v>15</v>
      </c>
      <c r="F61" s="43" t="e">
        <f>+#REF!</f>
        <v>#REF!</v>
      </c>
      <c r="G61" s="116"/>
      <c r="H61" s="117"/>
    </row>
    <row r="62" spans="1:9" ht="83.7" customHeight="1" x14ac:dyDescent="0.25">
      <c r="A62" s="113"/>
      <c r="B62" s="132" t="s">
        <v>96</v>
      </c>
      <c r="C62" s="42">
        <v>3.09</v>
      </c>
      <c r="D62" s="114" t="s">
        <v>97</v>
      </c>
      <c r="E62" s="115" t="s">
        <v>15</v>
      </c>
      <c r="F62" s="43" t="e">
        <f>+#REF!</f>
        <v>#REF!</v>
      </c>
      <c r="G62" s="116"/>
      <c r="H62" s="117"/>
    </row>
    <row r="63" spans="1:9" ht="105" customHeight="1" x14ac:dyDescent="0.25">
      <c r="A63" s="113"/>
      <c r="B63" s="132" t="s">
        <v>98</v>
      </c>
      <c r="C63" s="42">
        <v>3.1</v>
      </c>
      <c r="D63" s="114" t="s">
        <v>99</v>
      </c>
      <c r="E63" s="115" t="s">
        <v>15</v>
      </c>
      <c r="F63" s="43" t="e">
        <f>+#REF!</f>
        <v>#REF!</v>
      </c>
      <c r="G63" s="116"/>
      <c r="H63" s="117"/>
    </row>
    <row r="64" spans="1:9" ht="120" customHeight="1" x14ac:dyDescent="0.25">
      <c r="A64" s="113"/>
      <c r="B64" s="132"/>
      <c r="C64" s="42">
        <v>3.11</v>
      </c>
      <c r="D64" s="114" t="s">
        <v>100</v>
      </c>
      <c r="E64" s="115" t="s">
        <v>15</v>
      </c>
      <c r="F64" s="43" t="e">
        <f>+#REF!</f>
        <v>#REF!</v>
      </c>
      <c r="G64" s="116"/>
      <c r="H64" s="117"/>
    </row>
    <row r="65" spans="1:9" ht="139.94999999999999" customHeight="1" x14ac:dyDescent="0.25">
      <c r="A65" s="113"/>
      <c r="B65" s="132" t="s">
        <v>101</v>
      </c>
      <c r="C65" s="42">
        <v>3.12</v>
      </c>
      <c r="D65" s="114" t="s">
        <v>102</v>
      </c>
      <c r="E65" s="115" t="s">
        <v>27</v>
      </c>
      <c r="F65" s="43" t="e">
        <f>+#REF!</f>
        <v>#REF!</v>
      </c>
      <c r="G65" s="116"/>
      <c r="H65" s="117"/>
    </row>
    <row r="66" spans="1:9" x14ac:dyDescent="0.25">
      <c r="A66" s="113"/>
      <c r="B66" s="132"/>
      <c r="C66" s="42">
        <v>3.13</v>
      </c>
      <c r="D66" s="114" t="s">
        <v>103</v>
      </c>
      <c r="E66" s="115" t="s">
        <v>27</v>
      </c>
      <c r="F66" s="43">
        <f>4*3</f>
        <v>12</v>
      </c>
      <c r="G66" s="116"/>
      <c r="H66" s="117"/>
    </row>
    <row r="67" spans="1:9" x14ac:dyDescent="0.25">
      <c r="A67" s="113"/>
      <c r="B67" s="132"/>
      <c r="C67" s="42">
        <v>3.14</v>
      </c>
      <c r="D67" s="114" t="s">
        <v>104</v>
      </c>
      <c r="E67" s="115" t="s">
        <v>27</v>
      </c>
      <c r="F67" s="43">
        <v>0</v>
      </c>
      <c r="G67" s="116"/>
      <c r="H67" s="117"/>
    </row>
    <row r="68" spans="1:9" ht="94.2" customHeight="1" x14ac:dyDescent="0.25">
      <c r="A68" s="113"/>
      <c r="B68" s="132"/>
      <c r="C68" s="42">
        <v>3.15</v>
      </c>
      <c r="D68" s="114" t="s">
        <v>105</v>
      </c>
      <c r="E68" s="115" t="s">
        <v>15</v>
      </c>
      <c r="F68" s="43" t="e">
        <f>+#REF!</f>
        <v>#REF!</v>
      </c>
      <c r="G68" s="116"/>
      <c r="H68" s="117"/>
    </row>
    <row r="69" spans="1:9" ht="34.5" customHeight="1" x14ac:dyDescent="0.25">
      <c r="A69" s="113"/>
      <c r="B69" s="132"/>
      <c r="C69" s="42">
        <v>3.16</v>
      </c>
      <c r="D69" s="114" t="s">
        <v>106</v>
      </c>
      <c r="E69" s="115" t="s">
        <v>15</v>
      </c>
      <c r="F69" s="43" t="e">
        <f>+#REF!</f>
        <v>#REF!</v>
      </c>
      <c r="G69" s="116"/>
      <c r="H69" s="117"/>
    </row>
    <row r="70" spans="1:9" ht="103.2" customHeight="1" thickBot="1" x14ac:dyDescent="0.3">
      <c r="A70" s="55"/>
      <c r="B70" s="132"/>
      <c r="C70" s="42">
        <v>3.17</v>
      </c>
      <c r="D70" s="8" t="s">
        <v>107</v>
      </c>
      <c r="E70" s="115" t="s">
        <v>15</v>
      </c>
      <c r="F70" s="150">
        <f>4+1</f>
        <v>5</v>
      </c>
      <c r="G70" s="123"/>
      <c r="H70" s="117"/>
    </row>
    <row r="71" spans="1:9" x14ac:dyDescent="0.25">
      <c r="A71" s="38"/>
      <c r="B71" s="39"/>
      <c r="C71" s="39"/>
      <c r="D71" s="6" t="s">
        <v>108</v>
      </c>
      <c r="E71" s="106"/>
      <c r="F71" s="5" t="e">
        <f>+#REF!</f>
        <v>#REF!</v>
      </c>
      <c r="G71" s="5"/>
      <c r="H71" s="40"/>
      <c r="I71" s="54"/>
    </row>
    <row r="72" spans="1:9" ht="39.450000000000003" customHeight="1" x14ac:dyDescent="0.25">
      <c r="A72" s="113"/>
      <c r="B72" s="132" t="s">
        <v>109</v>
      </c>
      <c r="C72" s="42">
        <v>3.18</v>
      </c>
      <c r="D72" s="114" t="s">
        <v>110</v>
      </c>
      <c r="E72" s="115" t="s">
        <v>15</v>
      </c>
      <c r="F72" s="43" t="e">
        <f>+#REF!</f>
        <v>#REF!</v>
      </c>
      <c r="G72" s="116"/>
      <c r="H72" s="117"/>
    </row>
    <row r="73" spans="1:9" ht="32.4" customHeight="1" x14ac:dyDescent="0.25">
      <c r="A73" s="113"/>
      <c r="B73" s="132" t="s">
        <v>111</v>
      </c>
      <c r="C73" s="42">
        <v>3.19</v>
      </c>
      <c r="D73" s="114" t="s">
        <v>112</v>
      </c>
      <c r="E73" s="115" t="s">
        <v>15</v>
      </c>
      <c r="F73" s="43" t="e">
        <f>+#REF!</f>
        <v>#REF!</v>
      </c>
      <c r="G73" s="116"/>
      <c r="H73" s="117"/>
    </row>
    <row r="74" spans="1:9" ht="47.7" customHeight="1" thickBot="1" x14ac:dyDescent="0.3">
      <c r="A74" s="113"/>
      <c r="B74" s="132" t="s">
        <v>113</v>
      </c>
      <c r="C74" s="42">
        <v>3.2</v>
      </c>
      <c r="D74" s="114" t="s">
        <v>114</v>
      </c>
      <c r="E74" s="115" t="s">
        <v>15</v>
      </c>
      <c r="F74" s="43" t="e">
        <f>+#REF!</f>
        <v>#REF!</v>
      </c>
      <c r="G74" s="116"/>
      <c r="H74" s="117"/>
    </row>
    <row r="75" spans="1:9" x14ac:dyDescent="0.25">
      <c r="A75" s="38"/>
      <c r="B75" s="39"/>
      <c r="C75" s="39"/>
      <c r="D75" s="6" t="s">
        <v>115</v>
      </c>
      <c r="E75" s="106"/>
      <c r="F75" s="5"/>
      <c r="G75" s="5"/>
      <c r="H75" s="40"/>
      <c r="I75" s="54"/>
    </row>
    <row r="76" spans="1:9" ht="72" customHeight="1" x14ac:dyDescent="0.25">
      <c r="A76" s="113"/>
      <c r="B76" s="132" t="s">
        <v>116</v>
      </c>
      <c r="C76" s="42">
        <v>3.21</v>
      </c>
      <c r="D76" s="114" t="s">
        <v>117</v>
      </c>
      <c r="E76" s="115" t="s">
        <v>15</v>
      </c>
      <c r="F76" s="43" t="e">
        <f>+#REF!</f>
        <v>#REF!</v>
      </c>
      <c r="G76" s="116"/>
      <c r="H76" s="117"/>
    </row>
    <row r="77" spans="1:9" ht="70.95" customHeight="1" x14ac:dyDescent="0.25">
      <c r="A77" s="113"/>
      <c r="B77" s="132"/>
      <c r="C77" s="42">
        <v>3.22</v>
      </c>
      <c r="D77" s="114" t="s">
        <v>118</v>
      </c>
      <c r="E77" s="115" t="s">
        <v>15</v>
      </c>
      <c r="F77" s="43" t="e">
        <f>+#REF!</f>
        <v>#REF!</v>
      </c>
      <c r="G77" s="116"/>
      <c r="H77" s="117"/>
    </row>
    <row r="78" spans="1:9" ht="67.95" customHeight="1" x14ac:dyDescent="0.25">
      <c r="A78" s="113"/>
      <c r="B78" s="132" t="s">
        <v>119</v>
      </c>
      <c r="C78" s="42">
        <v>3.23</v>
      </c>
      <c r="D78" s="114" t="s">
        <v>120</v>
      </c>
      <c r="E78" s="115" t="s">
        <v>15</v>
      </c>
      <c r="F78" s="43" t="e">
        <f>+#REF!</f>
        <v>#REF!</v>
      </c>
      <c r="G78" s="116"/>
      <c r="H78" s="117"/>
    </row>
    <row r="79" spans="1:9" ht="69.45" customHeight="1" x14ac:dyDescent="0.25">
      <c r="A79" s="113"/>
      <c r="B79" s="132" t="s">
        <v>121</v>
      </c>
      <c r="C79" s="42">
        <v>3.24</v>
      </c>
      <c r="D79" s="114" t="s">
        <v>122</v>
      </c>
      <c r="E79" s="115" t="s">
        <v>15</v>
      </c>
      <c r="F79" s="43" t="e">
        <f>+#REF!</f>
        <v>#REF!</v>
      </c>
      <c r="G79" s="116"/>
      <c r="H79" s="117"/>
    </row>
    <row r="80" spans="1:9" ht="66" customHeight="1" x14ac:dyDescent="0.25">
      <c r="A80" s="113"/>
      <c r="B80" s="132"/>
      <c r="C80" s="42">
        <v>3.25</v>
      </c>
      <c r="D80" s="114" t="s">
        <v>123</v>
      </c>
      <c r="E80" s="115" t="s">
        <v>15</v>
      </c>
      <c r="F80" s="43" t="e">
        <f>+#REF!</f>
        <v>#REF!</v>
      </c>
      <c r="G80" s="116"/>
      <c r="H80" s="117"/>
    </row>
    <row r="81" spans="1:9" ht="75.45" customHeight="1" x14ac:dyDescent="0.25">
      <c r="A81" s="113"/>
      <c r="B81" s="132" t="s">
        <v>124</v>
      </c>
      <c r="C81" s="42">
        <v>3.26</v>
      </c>
      <c r="D81" s="114" t="s">
        <v>125</v>
      </c>
      <c r="E81" s="115" t="s">
        <v>15</v>
      </c>
      <c r="F81" s="43" t="e">
        <f>+#REF!</f>
        <v>#REF!</v>
      </c>
      <c r="G81" s="116"/>
      <c r="H81" s="117"/>
    </row>
    <row r="82" spans="1:9" ht="55.95" customHeight="1" thickBot="1" x14ac:dyDescent="0.3">
      <c r="A82" s="113"/>
      <c r="B82" s="132" t="s">
        <v>126</v>
      </c>
      <c r="C82" s="42">
        <v>3.27</v>
      </c>
      <c r="D82" s="114" t="s">
        <v>127</v>
      </c>
      <c r="E82" s="115" t="s">
        <v>0</v>
      </c>
      <c r="F82" s="43" t="e">
        <f>+#REF!</f>
        <v>#REF!</v>
      </c>
      <c r="G82" s="116"/>
      <c r="H82" s="117"/>
    </row>
    <row r="83" spans="1:9" x14ac:dyDescent="0.25">
      <c r="A83" s="38"/>
      <c r="B83" s="39"/>
      <c r="C83" s="39"/>
      <c r="D83" s="6" t="s">
        <v>128</v>
      </c>
      <c r="E83" s="106"/>
      <c r="F83" s="5"/>
      <c r="G83" s="5"/>
      <c r="H83" s="40"/>
      <c r="I83" s="54"/>
    </row>
    <row r="84" spans="1:9" ht="199.2" customHeight="1" x14ac:dyDescent="0.25">
      <c r="A84" s="113"/>
      <c r="B84" s="132" t="s">
        <v>129</v>
      </c>
      <c r="C84" s="42">
        <v>3.28</v>
      </c>
      <c r="D84" s="114" t="s">
        <v>130</v>
      </c>
      <c r="E84" s="121" t="s">
        <v>15</v>
      </c>
      <c r="F84" s="43" t="e">
        <f>+#REF!</f>
        <v>#REF!</v>
      </c>
      <c r="G84" s="116"/>
      <c r="H84" s="117"/>
    </row>
    <row r="85" spans="1:9" ht="256.95" customHeight="1" x14ac:dyDescent="0.25">
      <c r="A85" s="113"/>
      <c r="B85" s="132" t="s">
        <v>131</v>
      </c>
      <c r="C85" s="42">
        <v>3.29</v>
      </c>
      <c r="D85" s="122" t="s">
        <v>132</v>
      </c>
      <c r="E85" s="121" t="s">
        <v>0</v>
      </c>
      <c r="F85" s="43" t="e">
        <f>+#REF!</f>
        <v>#REF!</v>
      </c>
      <c r="G85" s="116"/>
      <c r="H85" s="117"/>
    </row>
    <row r="86" spans="1:9" ht="13.8" thickBot="1" x14ac:dyDescent="0.3">
      <c r="A86" s="44" t="s">
        <v>37</v>
      </c>
      <c r="B86" s="4" t="s">
        <v>37</v>
      </c>
      <c r="C86" s="4"/>
      <c r="D86" s="170" t="str">
        <f>IF(D18="ESCRIBA AQUÍ EL NOMBRE DEL CAPITULO","SUBTOTAL","SUBTOTAL CAP. "&amp;C18&amp;"  "&amp;D18&amp;":")</f>
        <v>SUBTOTAL CAP. 1  PRELIMINARES:</v>
      </c>
      <c r="E86" s="170"/>
      <c r="F86" s="170"/>
      <c r="G86" s="170"/>
      <c r="H86" s="50"/>
      <c r="I86" s="54"/>
    </row>
    <row r="87" spans="1:9" x14ac:dyDescent="0.25">
      <c r="A87" s="38"/>
      <c r="B87" s="39"/>
      <c r="C87" s="39"/>
      <c r="D87" s="6" t="s">
        <v>133</v>
      </c>
      <c r="E87" s="106"/>
      <c r="F87" s="5"/>
      <c r="G87" s="5"/>
      <c r="H87" s="5"/>
    </row>
    <row r="88" spans="1:9" ht="36.450000000000003" customHeight="1" x14ac:dyDescent="0.25">
      <c r="A88" s="113"/>
      <c r="B88" s="132"/>
      <c r="C88" s="42">
        <v>3.3</v>
      </c>
      <c r="D88" s="114" t="s">
        <v>134</v>
      </c>
      <c r="E88" s="115" t="s">
        <v>0</v>
      </c>
      <c r="F88" s="43" t="e">
        <f>+#REF!</f>
        <v>#REF!</v>
      </c>
      <c r="G88" s="116"/>
      <c r="H88" s="117"/>
    </row>
    <row r="89" spans="1:9" ht="31.95" customHeight="1" x14ac:dyDescent="0.25">
      <c r="A89" s="113"/>
      <c r="B89" s="132" t="s">
        <v>135</v>
      </c>
      <c r="C89" s="42">
        <v>3.31</v>
      </c>
      <c r="D89" s="114" t="s">
        <v>136</v>
      </c>
      <c r="E89" s="115" t="s">
        <v>0</v>
      </c>
      <c r="F89" s="43" t="e">
        <f>+#REF!</f>
        <v>#REF!</v>
      </c>
      <c r="G89" s="116"/>
      <c r="H89" s="117"/>
    </row>
    <row r="90" spans="1:9" ht="35.4" customHeight="1" x14ac:dyDescent="0.25">
      <c r="A90" s="113"/>
      <c r="B90" s="132" t="s">
        <v>137</v>
      </c>
      <c r="C90" s="42">
        <v>3.32</v>
      </c>
      <c r="D90" s="114" t="s">
        <v>138</v>
      </c>
      <c r="E90" s="115" t="s">
        <v>0</v>
      </c>
      <c r="F90" s="43" t="e">
        <f>+#REF!</f>
        <v>#REF!</v>
      </c>
      <c r="G90" s="116"/>
      <c r="H90" s="117"/>
    </row>
    <row r="91" spans="1:9" ht="90" customHeight="1" x14ac:dyDescent="0.25">
      <c r="A91" s="113"/>
      <c r="B91" s="132"/>
      <c r="C91" s="42">
        <v>3.33</v>
      </c>
      <c r="D91" s="114" t="s">
        <v>139</v>
      </c>
      <c r="E91" s="115" t="s">
        <v>0</v>
      </c>
      <c r="F91" s="43" t="e">
        <f>+#REF!</f>
        <v>#REF!</v>
      </c>
      <c r="G91" s="116"/>
      <c r="H91" s="117"/>
    </row>
    <row r="92" spans="1:9" ht="36.450000000000003" customHeight="1" thickBot="1" x14ac:dyDescent="0.3">
      <c r="A92" s="113"/>
      <c r="B92" s="132"/>
      <c r="C92" s="42">
        <v>3.34</v>
      </c>
      <c r="D92" s="114" t="s">
        <v>140</v>
      </c>
      <c r="E92" s="115" t="s">
        <v>0</v>
      </c>
      <c r="F92" s="43" t="e">
        <f>+#REF!</f>
        <v>#REF!</v>
      </c>
      <c r="G92" s="116"/>
      <c r="H92" s="117"/>
    </row>
    <row r="93" spans="1:9" x14ac:dyDescent="0.25">
      <c r="A93" s="38"/>
      <c r="B93" s="39"/>
      <c r="C93" s="39"/>
      <c r="D93" s="6" t="s">
        <v>141</v>
      </c>
      <c r="E93" s="106"/>
      <c r="F93" s="5"/>
      <c r="G93" s="5"/>
      <c r="H93" s="5"/>
    </row>
    <row r="94" spans="1:9" ht="98.4" customHeight="1" x14ac:dyDescent="0.25">
      <c r="A94" s="113"/>
      <c r="B94" s="132"/>
      <c r="C94" s="42">
        <v>3.34</v>
      </c>
      <c r="D94" s="114" t="s">
        <v>142</v>
      </c>
      <c r="E94" s="115" t="s">
        <v>0</v>
      </c>
      <c r="F94" s="43" t="e">
        <f>+#REF!</f>
        <v>#REF!</v>
      </c>
      <c r="G94" s="116"/>
      <c r="H94" s="117"/>
    </row>
    <row r="95" spans="1:9" ht="130.19999999999999" customHeight="1" x14ac:dyDescent="0.25">
      <c r="A95" s="113"/>
      <c r="B95" s="132"/>
      <c r="C95" s="42">
        <v>3.35</v>
      </c>
      <c r="D95" s="114" t="s">
        <v>143</v>
      </c>
      <c r="E95" s="115" t="s">
        <v>0</v>
      </c>
      <c r="F95" s="43" t="e">
        <f>+#REF!</f>
        <v>#REF!</v>
      </c>
      <c r="G95" s="116"/>
      <c r="H95" s="117"/>
    </row>
    <row r="96" spans="1:9" ht="98.4" customHeight="1" x14ac:dyDescent="0.25">
      <c r="A96" s="113"/>
      <c r="B96" s="132" t="s">
        <v>135</v>
      </c>
      <c r="C96" s="42">
        <v>3.36</v>
      </c>
      <c r="D96" s="114" t="s">
        <v>139</v>
      </c>
      <c r="E96" s="115" t="s">
        <v>0</v>
      </c>
      <c r="F96" s="43" t="e">
        <f>+#REF!</f>
        <v>#REF!</v>
      </c>
      <c r="G96" s="116"/>
      <c r="H96" s="117"/>
    </row>
    <row r="97" spans="1:8" ht="58.95" customHeight="1" x14ac:dyDescent="0.25">
      <c r="A97" s="113"/>
      <c r="B97" s="132"/>
      <c r="C97" s="42">
        <v>3.37</v>
      </c>
      <c r="D97" s="114" t="s">
        <v>144</v>
      </c>
      <c r="E97" s="115" t="s">
        <v>0</v>
      </c>
      <c r="F97" s="43" t="e">
        <f>+#REF!</f>
        <v>#REF!</v>
      </c>
      <c r="G97" s="116"/>
      <c r="H97" s="117"/>
    </row>
    <row r="98" spans="1:8" ht="47.4" customHeight="1" x14ac:dyDescent="0.25">
      <c r="A98" s="113"/>
      <c r="B98" s="132"/>
      <c r="C98" s="42">
        <v>3.38</v>
      </c>
      <c r="D98" s="114" t="s">
        <v>145</v>
      </c>
      <c r="E98" s="115" t="s">
        <v>0</v>
      </c>
      <c r="F98" s="43" t="e">
        <f>+#REF!-#REF!</f>
        <v>#REF!</v>
      </c>
      <c r="G98" s="116"/>
      <c r="H98" s="117"/>
    </row>
    <row r="99" spans="1:8" ht="30" customHeight="1" x14ac:dyDescent="0.25">
      <c r="A99" s="113"/>
      <c r="B99" s="132" t="s">
        <v>137</v>
      </c>
      <c r="C99" s="42">
        <v>3.39</v>
      </c>
      <c r="D99" s="114" t="s">
        <v>146</v>
      </c>
      <c r="E99" s="115" t="s">
        <v>27</v>
      </c>
      <c r="F99" s="43" t="e">
        <f>+#REF!</f>
        <v>#REF!</v>
      </c>
      <c r="G99" s="116"/>
      <c r="H99" s="117"/>
    </row>
    <row r="100" spans="1:8" ht="35.700000000000003" customHeight="1" thickBot="1" x14ac:dyDescent="0.3">
      <c r="A100" s="55"/>
      <c r="B100" s="132"/>
      <c r="C100" s="42">
        <v>3.4</v>
      </c>
      <c r="D100" s="8" t="s">
        <v>147</v>
      </c>
      <c r="E100" s="57" t="s">
        <v>27</v>
      </c>
      <c r="F100" s="43" t="e">
        <f>+#REF!</f>
        <v>#REF!</v>
      </c>
      <c r="G100" s="123"/>
      <c r="H100" s="117"/>
    </row>
    <row r="101" spans="1:8" x14ac:dyDescent="0.25">
      <c r="A101" s="38" t="s">
        <v>19</v>
      </c>
      <c r="B101" s="39" t="s">
        <v>19</v>
      </c>
      <c r="C101" s="39"/>
      <c r="D101" s="6" t="s">
        <v>148</v>
      </c>
      <c r="E101" s="106"/>
      <c r="F101" s="5"/>
      <c r="G101" s="5"/>
      <c r="H101" s="5"/>
    </row>
    <row r="102" spans="1:8" ht="63" customHeight="1" x14ac:dyDescent="0.25">
      <c r="A102" s="113" t="s">
        <v>149</v>
      </c>
      <c r="B102" s="132" t="s">
        <v>150</v>
      </c>
      <c r="C102" s="42">
        <v>3.4</v>
      </c>
      <c r="D102" s="114" t="s">
        <v>151</v>
      </c>
      <c r="E102" s="115" t="s">
        <v>0</v>
      </c>
      <c r="F102" s="43">
        <v>0</v>
      </c>
      <c r="G102" s="116"/>
      <c r="H102" s="117"/>
    </row>
    <row r="103" spans="1:8" ht="61.2" customHeight="1" x14ac:dyDescent="0.25">
      <c r="A103" s="113"/>
      <c r="B103" s="132"/>
      <c r="C103" s="42">
        <v>3.41</v>
      </c>
      <c r="D103" s="114" t="s">
        <v>152</v>
      </c>
      <c r="E103" s="115" t="s">
        <v>27</v>
      </c>
      <c r="F103" s="43">
        <v>0</v>
      </c>
      <c r="G103" s="116"/>
      <c r="H103" s="117"/>
    </row>
    <row r="104" spans="1:8" ht="58.2" customHeight="1" x14ac:dyDescent="0.25">
      <c r="A104" s="113"/>
      <c r="B104" s="132"/>
      <c r="C104" s="42">
        <v>3.42</v>
      </c>
      <c r="D104" s="114" t="s">
        <v>153</v>
      </c>
      <c r="E104" s="115" t="s">
        <v>0</v>
      </c>
      <c r="F104" s="43" t="e">
        <f>+#REF!</f>
        <v>#REF!</v>
      </c>
      <c r="G104" s="116"/>
      <c r="H104" s="117"/>
    </row>
    <row r="105" spans="1:8" ht="64.2" customHeight="1" x14ac:dyDescent="0.25">
      <c r="A105" s="113"/>
      <c r="B105" s="132"/>
      <c r="C105" s="42">
        <v>3.43</v>
      </c>
      <c r="D105" s="114" t="s">
        <v>154</v>
      </c>
      <c r="E105" s="115" t="s">
        <v>27</v>
      </c>
      <c r="F105" s="43" t="e">
        <f>+#REF!</f>
        <v>#REF!</v>
      </c>
      <c r="G105" s="116"/>
      <c r="H105" s="117"/>
    </row>
    <row r="106" spans="1:8" ht="62.4" customHeight="1" x14ac:dyDescent="0.25">
      <c r="A106" s="113"/>
      <c r="B106" s="132"/>
      <c r="C106" s="42">
        <v>3.44</v>
      </c>
      <c r="D106" s="114" t="s">
        <v>155</v>
      </c>
      <c r="E106" s="115" t="s">
        <v>0</v>
      </c>
      <c r="F106" s="43" t="e">
        <f>+#REF!</f>
        <v>#REF!</v>
      </c>
      <c r="G106" s="116"/>
      <c r="H106" s="117"/>
    </row>
    <row r="107" spans="1:8" ht="182.4" customHeight="1" x14ac:dyDescent="0.25">
      <c r="A107" s="113"/>
      <c r="B107" s="132"/>
      <c r="C107" s="42">
        <v>3.45</v>
      </c>
      <c r="D107" s="114" t="s">
        <v>156</v>
      </c>
      <c r="E107" s="115" t="s">
        <v>0</v>
      </c>
      <c r="F107" s="43" t="e">
        <f>+#REF!</f>
        <v>#REF!</v>
      </c>
      <c r="G107" s="116"/>
      <c r="H107" s="117"/>
    </row>
    <row r="108" spans="1:8" ht="49.95" customHeight="1" x14ac:dyDescent="0.25">
      <c r="A108" s="113"/>
      <c r="B108" s="132"/>
      <c r="C108" s="42">
        <v>3.46</v>
      </c>
      <c r="D108" s="114" t="s">
        <v>157</v>
      </c>
      <c r="E108" s="115" t="s">
        <v>0</v>
      </c>
      <c r="F108" s="43" t="e">
        <f>+#REF!</f>
        <v>#REF!</v>
      </c>
      <c r="G108" s="116"/>
      <c r="H108" s="117"/>
    </row>
    <row r="109" spans="1:8" ht="73.2" customHeight="1" x14ac:dyDescent="0.25">
      <c r="A109" s="113"/>
      <c r="B109" s="132" t="s">
        <v>158</v>
      </c>
      <c r="C109" s="42">
        <v>3.47</v>
      </c>
      <c r="D109" s="114" t="s">
        <v>159</v>
      </c>
      <c r="E109" s="115" t="s">
        <v>0</v>
      </c>
      <c r="F109" s="43" t="e">
        <f>+#REF!</f>
        <v>#REF!</v>
      </c>
      <c r="G109" s="116"/>
      <c r="H109" s="117"/>
    </row>
    <row r="110" spans="1:8" ht="70.95" customHeight="1" x14ac:dyDescent="0.25">
      <c r="A110" s="113"/>
      <c r="B110" s="132" t="s">
        <v>160</v>
      </c>
      <c r="C110" s="42">
        <v>3.48</v>
      </c>
      <c r="D110" s="114" t="s">
        <v>161</v>
      </c>
      <c r="E110" s="115" t="s">
        <v>27</v>
      </c>
      <c r="F110" s="43" t="e">
        <f>+#REF!</f>
        <v>#REF!</v>
      </c>
      <c r="G110" s="116"/>
      <c r="H110" s="117"/>
    </row>
    <row r="111" spans="1:8" ht="87" customHeight="1" x14ac:dyDescent="0.25">
      <c r="A111" s="113"/>
      <c r="B111" s="132"/>
      <c r="C111" s="42">
        <v>3.49</v>
      </c>
      <c r="D111" s="114" t="s">
        <v>162</v>
      </c>
      <c r="E111" s="115" t="s">
        <v>27</v>
      </c>
      <c r="F111" s="43" t="e">
        <f>+#REF!</f>
        <v>#REF!</v>
      </c>
      <c r="G111" s="116"/>
      <c r="H111" s="117"/>
    </row>
    <row r="112" spans="1:8" x14ac:dyDescent="0.25">
      <c r="A112" s="113"/>
      <c r="B112" s="132"/>
      <c r="C112" s="42">
        <v>3.5</v>
      </c>
      <c r="D112" s="114" t="s">
        <v>163</v>
      </c>
      <c r="E112" s="115" t="s">
        <v>15</v>
      </c>
      <c r="F112" s="43" t="e">
        <f>+#REF!</f>
        <v>#REF!</v>
      </c>
      <c r="G112" s="116"/>
      <c r="H112" s="117"/>
    </row>
    <row r="113" spans="1:9" ht="82.2" customHeight="1" x14ac:dyDescent="0.25">
      <c r="A113" s="113"/>
      <c r="B113" s="132" t="s">
        <v>158</v>
      </c>
      <c r="C113" s="42">
        <v>3.51</v>
      </c>
      <c r="D113" s="114" t="s">
        <v>164</v>
      </c>
      <c r="E113" s="115" t="s">
        <v>0</v>
      </c>
      <c r="F113" s="43" t="e">
        <f>+#REF!</f>
        <v>#REF!</v>
      </c>
      <c r="G113" s="116"/>
      <c r="H113" s="117"/>
    </row>
    <row r="114" spans="1:9" ht="81.599999999999994" customHeight="1" x14ac:dyDescent="0.25">
      <c r="A114" s="113"/>
      <c r="B114" s="132"/>
      <c r="C114" s="42">
        <v>3.52</v>
      </c>
      <c r="D114" s="114" t="s">
        <v>165</v>
      </c>
      <c r="E114" s="115" t="s">
        <v>0</v>
      </c>
      <c r="F114" s="43" t="e">
        <f>+#REF!</f>
        <v>#REF!</v>
      </c>
      <c r="G114" s="116"/>
      <c r="H114" s="117"/>
    </row>
    <row r="115" spans="1:9" ht="75.599999999999994" customHeight="1" x14ac:dyDescent="0.25">
      <c r="A115" s="113"/>
      <c r="B115" s="132"/>
      <c r="C115" s="42">
        <v>3.53</v>
      </c>
      <c r="D115" s="114" t="s">
        <v>166</v>
      </c>
      <c r="E115" s="115" t="s">
        <v>27</v>
      </c>
      <c r="F115" s="43" t="e">
        <f>+#REF!</f>
        <v>#REF!</v>
      </c>
      <c r="G115" s="116"/>
      <c r="H115" s="117"/>
    </row>
    <row r="116" spans="1:9" ht="74.400000000000006" customHeight="1" x14ac:dyDescent="0.25">
      <c r="A116" s="113"/>
      <c r="B116" s="132"/>
      <c r="C116" s="42">
        <v>3.54</v>
      </c>
      <c r="D116" s="114" t="s">
        <v>167</v>
      </c>
      <c r="E116" s="115" t="s">
        <v>27</v>
      </c>
      <c r="F116" s="43" t="e">
        <f>+#REF!</f>
        <v>#REF!</v>
      </c>
      <c r="G116" s="116"/>
      <c r="H116" s="117"/>
    </row>
    <row r="117" spans="1:9" ht="26.4" x14ac:dyDescent="0.25">
      <c r="A117" s="113"/>
      <c r="B117" s="132"/>
      <c r="C117" s="42">
        <v>3.55</v>
      </c>
      <c r="D117" s="114" t="s">
        <v>168</v>
      </c>
      <c r="E117" s="115" t="s">
        <v>27</v>
      </c>
      <c r="F117" s="43" t="e">
        <f>+#REF!</f>
        <v>#REF!</v>
      </c>
      <c r="G117" s="116"/>
      <c r="H117" s="117"/>
    </row>
    <row r="118" spans="1:9" ht="54" customHeight="1" x14ac:dyDescent="0.25">
      <c r="A118" s="113"/>
      <c r="B118" s="132"/>
      <c r="C118" s="42">
        <v>3.56</v>
      </c>
      <c r="D118" s="114" t="s">
        <v>169</v>
      </c>
      <c r="E118" s="115" t="s">
        <v>0</v>
      </c>
      <c r="F118" s="43" t="e">
        <f>+#REF!</f>
        <v>#REF!</v>
      </c>
      <c r="G118" s="116"/>
      <c r="H118" s="117"/>
    </row>
    <row r="119" spans="1:9" ht="13.8" thickBot="1" x14ac:dyDescent="0.3">
      <c r="A119" s="44" t="s">
        <v>37</v>
      </c>
      <c r="B119" s="4" t="s">
        <v>37</v>
      </c>
      <c r="C119" s="4"/>
      <c r="D119" s="170" t="str">
        <f>IF(D52="ESCRIBA AQUÍ EL NOMBRE DEL CAPITULO","SUBTOTAL","SUBTOTAL CAP. "&amp;C52&amp;"  "&amp;D52&amp;":")</f>
        <v>SUBTOTAL CAP.   CONEXIONES HIDROSANITARIAS:</v>
      </c>
      <c r="E119" s="170"/>
      <c r="F119" s="170"/>
      <c r="G119" s="170"/>
      <c r="H119" s="50"/>
      <c r="I119" s="54"/>
    </row>
    <row r="120" spans="1:9" ht="11.25" customHeight="1" thickBot="1" x14ac:dyDescent="0.3">
      <c r="A120" s="22"/>
      <c r="B120" s="41"/>
      <c r="C120" s="31"/>
      <c r="D120" s="32"/>
      <c r="E120" s="33"/>
      <c r="H120" s="36"/>
    </row>
    <row r="121" spans="1:9" x14ac:dyDescent="0.25">
      <c r="A121" s="38" t="s">
        <v>19</v>
      </c>
      <c r="B121" s="39" t="s">
        <v>19</v>
      </c>
      <c r="C121" s="39">
        <v>6</v>
      </c>
      <c r="D121" s="6" t="s">
        <v>170</v>
      </c>
      <c r="E121" s="106"/>
      <c r="F121" s="5"/>
      <c r="G121" s="5"/>
      <c r="H121" s="40"/>
    </row>
    <row r="122" spans="1:9" ht="26.4" x14ac:dyDescent="0.25">
      <c r="A122" s="113" t="s">
        <v>171</v>
      </c>
      <c r="B122" s="132" t="s">
        <v>172</v>
      </c>
      <c r="C122" s="42">
        <v>6.01</v>
      </c>
      <c r="D122" s="114" t="s">
        <v>173</v>
      </c>
      <c r="E122" s="115" t="s">
        <v>0</v>
      </c>
      <c r="F122" s="43">
        <v>0</v>
      </c>
      <c r="G122" s="116"/>
      <c r="H122" s="117"/>
    </row>
    <row r="123" spans="1:9" ht="54.6" customHeight="1" x14ac:dyDescent="0.25">
      <c r="A123" s="113"/>
      <c r="B123" s="132" t="s">
        <v>174</v>
      </c>
      <c r="C123" s="42">
        <v>6.02</v>
      </c>
      <c r="D123" s="114" t="s">
        <v>175</v>
      </c>
      <c r="E123" s="115" t="s">
        <v>0</v>
      </c>
      <c r="F123" s="43">
        <v>50</v>
      </c>
      <c r="G123" s="116"/>
      <c r="H123" s="117"/>
    </row>
    <row r="124" spans="1:9" ht="26.4" x14ac:dyDescent="0.25">
      <c r="A124" s="113"/>
      <c r="B124" s="132"/>
      <c r="C124" s="42">
        <v>6.03</v>
      </c>
      <c r="D124" s="114" t="s">
        <v>176</v>
      </c>
      <c r="E124" s="115" t="s">
        <v>27</v>
      </c>
      <c r="F124" s="43" t="e">
        <f>+F125*0.2</f>
        <v>#REF!</v>
      </c>
      <c r="G124" s="116"/>
      <c r="H124" s="117"/>
    </row>
    <row r="125" spans="1:9" ht="66" x14ac:dyDescent="0.25">
      <c r="A125" s="113" t="s">
        <v>177</v>
      </c>
      <c r="B125" s="132" t="s">
        <v>178</v>
      </c>
      <c r="C125" s="42">
        <v>6.04</v>
      </c>
      <c r="D125" s="114" t="s">
        <v>179</v>
      </c>
      <c r="E125" s="115" t="s">
        <v>0</v>
      </c>
      <c r="F125" s="43" t="e">
        <f>+#REF!</f>
        <v>#REF!</v>
      </c>
      <c r="G125" s="116"/>
      <c r="H125" s="117"/>
    </row>
    <row r="126" spans="1:9" ht="94.2" customHeight="1" x14ac:dyDescent="0.25">
      <c r="A126" s="113" t="s">
        <v>180</v>
      </c>
      <c r="B126" s="132" t="s">
        <v>181</v>
      </c>
      <c r="C126" s="42">
        <v>6.05</v>
      </c>
      <c r="D126" s="114" t="s">
        <v>182</v>
      </c>
      <c r="E126" s="115" t="s">
        <v>0</v>
      </c>
      <c r="F126" s="43">
        <v>20</v>
      </c>
      <c r="G126" s="116"/>
      <c r="H126" s="117"/>
    </row>
    <row r="127" spans="1:9" ht="13.8" thickBot="1" x14ac:dyDescent="0.3">
      <c r="A127" s="44" t="s">
        <v>37</v>
      </c>
      <c r="B127" s="41"/>
      <c r="C127" s="4"/>
      <c r="D127" s="170" t="str">
        <f>IF(D121="ESCRIBA AQUÍ EL NOMBRE DEL CAPITULO","SUBTOTAL","SUBTOTAL CAP. "&amp;C121&amp;"  "&amp;D121&amp;":")</f>
        <v>SUBTOTAL CAP. 6  ESTUCOS Y PINTURAS:</v>
      </c>
      <c r="E127" s="170"/>
      <c r="F127" s="170"/>
      <c r="G127" s="170"/>
      <c r="H127" s="51"/>
    </row>
    <row r="128" spans="1:9" ht="14.25" customHeight="1" thickBot="1" x14ac:dyDescent="0.3">
      <c r="A128" s="22"/>
      <c r="B128" s="41"/>
      <c r="C128" s="31"/>
      <c r="D128" s="32"/>
      <c r="E128" s="33"/>
      <c r="H128" s="52"/>
      <c r="I128" s="53"/>
    </row>
    <row r="129" spans="1:9" x14ac:dyDescent="0.25">
      <c r="A129" s="38" t="s">
        <v>19</v>
      </c>
      <c r="B129" s="41"/>
      <c r="C129" s="39">
        <v>7</v>
      </c>
      <c r="D129" s="6" t="s">
        <v>183</v>
      </c>
      <c r="E129" s="106"/>
      <c r="F129" s="5"/>
      <c r="G129" s="5"/>
      <c r="H129" s="40"/>
    </row>
    <row r="130" spans="1:9" ht="66.45" customHeight="1" x14ac:dyDescent="0.25">
      <c r="A130" s="113"/>
      <c r="B130" s="132"/>
      <c r="C130" s="42">
        <v>7.01</v>
      </c>
      <c r="D130" s="114" t="str">
        <f>+D34</f>
        <v>Desmonte de ventanas y puertas en vidrio con marco y nave doble.
Alcance: Incluye desmonte de vidrios, marcos dobles, perfiles, herrajes de seguridad, protección de cantos, rotulación y traslado al lugar asignado por la UNIAJC. No incluye rotura de vidrios; el contratista asume la reposición en caso de daño por mala manipulación.Al tratarse de elementos con nave doble, el contratista debe prever que el peso y volumen requieren una logística de traslado que no obstruya los pasillos de la institución durante las horas de operación académica. Se recomienda realizar esta actividad en horarios de baja afluencia.</v>
      </c>
      <c r="E130" s="115" t="s">
        <v>0</v>
      </c>
      <c r="F130" s="43" t="e">
        <f>+#REF!</f>
        <v>#REF!</v>
      </c>
      <c r="G130" s="116"/>
      <c r="H130" s="117"/>
    </row>
    <row r="131" spans="1:9" s="127" customFormat="1" ht="126.6" customHeight="1" x14ac:dyDescent="0.25">
      <c r="A131" s="124"/>
      <c r="B131" s="133"/>
      <c r="C131" s="42">
        <v>7.02</v>
      </c>
      <c r="D131" s="114" t="s">
        <v>184</v>
      </c>
      <c r="E131" s="125" t="s">
        <v>0</v>
      </c>
      <c r="F131" s="43" t="e">
        <f>+#REF!</f>
        <v>#REF!</v>
      </c>
      <c r="G131" s="126"/>
      <c r="H131" s="117"/>
    </row>
    <row r="132" spans="1:9" ht="195.6" customHeight="1" x14ac:dyDescent="0.25">
      <c r="A132" s="113"/>
      <c r="B132" s="132"/>
      <c r="C132" s="42">
        <v>7.03</v>
      </c>
      <c r="D132" s="114" t="s">
        <v>185</v>
      </c>
      <c r="E132" s="115" t="s">
        <v>0</v>
      </c>
      <c r="F132" s="43" t="e">
        <f>+#REF!</f>
        <v>#REF!</v>
      </c>
      <c r="G132" s="116"/>
      <c r="H132" s="117"/>
    </row>
    <row r="133" spans="1:9" ht="97.95" customHeight="1" x14ac:dyDescent="0.25">
      <c r="A133" s="113"/>
      <c r="B133" s="132"/>
      <c r="C133" s="42">
        <v>7.04</v>
      </c>
      <c r="D133" s="114" t="s">
        <v>186</v>
      </c>
      <c r="E133" s="115" t="s">
        <v>187</v>
      </c>
      <c r="F133" s="43" t="e">
        <f>+#REF!</f>
        <v>#REF!</v>
      </c>
      <c r="G133" s="116"/>
      <c r="H133" s="117"/>
    </row>
    <row r="134" spans="1:9" ht="87" customHeight="1" x14ac:dyDescent="0.25">
      <c r="A134" s="113"/>
      <c r="B134" s="132"/>
      <c r="C134" s="42">
        <v>7.05</v>
      </c>
      <c r="D134" s="114" t="s">
        <v>188</v>
      </c>
      <c r="E134" s="115" t="s">
        <v>15</v>
      </c>
      <c r="F134" s="43" t="e">
        <f>+#REF!</f>
        <v>#REF!</v>
      </c>
      <c r="G134" s="116"/>
      <c r="H134" s="117"/>
    </row>
    <row r="135" spans="1:9" ht="138" customHeight="1" x14ac:dyDescent="0.25">
      <c r="A135" s="113"/>
      <c r="B135" s="132"/>
      <c r="C135" s="42">
        <v>7.06</v>
      </c>
      <c r="D135" s="114" t="s">
        <v>189</v>
      </c>
      <c r="E135" s="115" t="s">
        <v>15</v>
      </c>
      <c r="F135" s="43" t="e">
        <f>+#REF!</f>
        <v>#REF!</v>
      </c>
      <c r="G135" s="116"/>
      <c r="H135" s="117"/>
    </row>
    <row r="136" spans="1:9" ht="13.8" thickBot="1" x14ac:dyDescent="0.3">
      <c r="A136" s="44" t="s">
        <v>37</v>
      </c>
      <c r="B136" s="41"/>
      <c r="C136" s="4"/>
      <c r="D136" s="170" t="str">
        <f>IF(D129="ESCRIBA AQUÍ EL NOMBRE DEL CAPITULO","SUBTOTAL","SUBTOTAL CAP. "&amp;C129&amp;"  "&amp;D129&amp;":")</f>
        <v>SUBTOTAL CAP. 7  CARPINTERIA EN ALUMINIO Y VIDRIOS:</v>
      </c>
      <c r="E136" s="170"/>
      <c r="F136" s="170"/>
      <c r="G136" s="170"/>
      <c r="H136" s="51"/>
    </row>
    <row r="137" spans="1:9" ht="11.25" customHeight="1" thickBot="1" x14ac:dyDescent="0.3">
      <c r="A137" s="22"/>
      <c r="B137" s="41"/>
      <c r="C137" s="31"/>
      <c r="D137" s="32"/>
      <c r="E137" s="33"/>
      <c r="H137" s="36"/>
    </row>
    <row r="138" spans="1:9" x14ac:dyDescent="0.25">
      <c r="A138" s="38" t="s">
        <v>19</v>
      </c>
      <c r="B138" s="39" t="s">
        <v>19</v>
      </c>
      <c r="C138" s="46">
        <v>8</v>
      </c>
      <c r="D138" s="47" t="s">
        <v>190</v>
      </c>
      <c r="E138" s="107"/>
      <c r="F138" s="3"/>
      <c r="G138" s="48"/>
      <c r="H138" s="49"/>
    </row>
    <row r="139" spans="1:9" ht="29.7" customHeight="1" x14ac:dyDescent="0.25">
      <c r="A139" s="113"/>
      <c r="B139" s="132"/>
      <c r="C139" s="42">
        <v>8.01</v>
      </c>
      <c r="D139" s="114" t="s">
        <v>191</v>
      </c>
      <c r="E139" s="115" t="s">
        <v>15</v>
      </c>
      <c r="F139" s="43">
        <v>4</v>
      </c>
      <c r="G139" s="116"/>
      <c r="H139" s="117"/>
    </row>
    <row r="140" spans="1:9" ht="263.39999999999998" customHeight="1" x14ac:dyDescent="0.25">
      <c r="A140" s="113"/>
      <c r="B140" s="132"/>
      <c r="C140" s="42">
        <v>8.02</v>
      </c>
      <c r="D140" s="114" t="s">
        <v>192</v>
      </c>
      <c r="E140" s="115" t="s">
        <v>15</v>
      </c>
      <c r="F140" s="43">
        <v>2</v>
      </c>
      <c r="G140" s="116"/>
      <c r="H140" s="117"/>
    </row>
    <row r="141" spans="1:9" ht="250.95" customHeight="1" x14ac:dyDescent="0.25">
      <c r="A141" s="113"/>
      <c r="B141" s="132"/>
      <c r="C141" s="42">
        <v>8.0299999999999994</v>
      </c>
      <c r="D141" s="114" t="s">
        <v>193</v>
      </c>
      <c r="E141" s="115" t="s">
        <v>194</v>
      </c>
      <c r="F141" s="43">
        <v>2</v>
      </c>
      <c r="G141" s="116"/>
      <c r="H141" s="117"/>
    </row>
    <row r="142" spans="1:9" ht="158.69999999999999" customHeight="1" x14ac:dyDescent="0.25">
      <c r="A142" s="113"/>
      <c r="B142" s="132"/>
      <c r="C142" s="42">
        <v>8.0399999999999991</v>
      </c>
      <c r="D142" s="114" t="s">
        <v>195</v>
      </c>
      <c r="E142" s="115" t="s">
        <v>15</v>
      </c>
      <c r="F142" s="43">
        <v>20</v>
      </c>
      <c r="G142" s="116"/>
      <c r="H142" s="117"/>
    </row>
    <row r="143" spans="1:9" ht="13.8" thickBot="1" x14ac:dyDescent="0.3">
      <c r="A143" s="134" t="s">
        <v>37</v>
      </c>
      <c r="B143" s="4" t="s">
        <v>37</v>
      </c>
      <c r="C143" s="4"/>
      <c r="D143" s="170" t="str">
        <f>IF(D138="ESCRIBA AQUÍ EL NOMBRE DEL CAPITULO","SUBTOTAL","SUBTOTAL "&amp;D138)</f>
        <v>SUBTOTAL VARIOS</v>
      </c>
      <c r="E143" s="170"/>
      <c r="F143" s="170"/>
      <c r="G143" s="170"/>
      <c r="H143" s="51"/>
    </row>
    <row r="144" spans="1:9" x14ac:dyDescent="0.25">
      <c r="A144" s="135"/>
      <c r="B144" s="56"/>
      <c r="C144" s="7"/>
      <c r="D144" s="136"/>
      <c r="E144" s="137"/>
      <c r="F144" s="138"/>
      <c r="G144" s="58"/>
      <c r="H144" s="59"/>
      <c r="I144" s="24"/>
    </row>
    <row r="145" spans="1:9" s="63" customFormat="1" x14ac:dyDescent="0.25">
      <c r="A145" s="60" t="s">
        <v>196</v>
      </c>
      <c r="B145" s="41"/>
      <c r="C145" s="61"/>
      <c r="D145" s="193" t="s">
        <v>197</v>
      </c>
      <c r="E145" s="194"/>
      <c r="F145" s="194"/>
      <c r="G145" s="194"/>
      <c r="H145" s="62"/>
      <c r="I145" s="24"/>
    </row>
    <row r="146" spans="1:9" s="63" customFormat="1" x14ac:dyDescent="0.25">
      <c r="A146" s="96"/>
      <c r="B146" s="97"/>
      <c r="C146" s="61"/>
      <c r="D146" s="98"/>
      <c r="E146" s="98"/>
      <c r="F146" s="98"/>
      <c r="G146" s="98"/>
      <c r="H146" s="99"/>
      <c r="I146" s="24"/>
    </row>
    <row r="147" spans="1:9" s="63" customFormat="1" x14ac:dyDescent="0.25">
      <c r="A147" s="96"/>
      <c r="B147" s="100"/>
      <c r="C147" s="61"/>
      <c r="D147" s="101"/>
      <c r="E147" s="98"/>
      <c r="F147" s="98"/>
      <c r="G147" s="98"/>
      <c r="H147" s="102"/>
      <c r="I147" s="24"/>
    </row>
    <row r="148" spans="1:9" s="24" customFormat="1" ht="15" customHeight="1" x14ac:dyDescent="0.25">
      <c r="A148" s="64" t="s">
        <v>198</v>
      </c>
      <c r="B148" s="41"/>
      <c r="C148" s="14"/>
      <c r="D148" s="195" t="s">
        <v>199</v>
      </c>
      <c r="E148" s="196"/>
      <c r="F148" s="196"/>
      <c r="G148" s="197"/>
      <c r="H148" s="103"/>
    </row>
    <row r="149" spans="1:9" s="24" customFormat="1" ht="15" customHeight="1" x14ac:dyDescent="0.25">
      <c r="A149" s="64" t="s">
        <v>200</v>
      </c>
      <c r="B149" s="41"/>
      <c r="C149" s="14"/>
      <c r="D149" s="168" t="s">
        <v>201</v>
      </c>
      <c r="E149" s="169"/>
      <c r="F149" s="169"/>
      <c r="G149" s="70">
        <v>0.25</v>
      </c>
      <c r="H149" s="71"/>
    </row>
    <row r="150" spans="1:9" s="24" customFormat="1" ht="15" customHeight="1" x14ac:dyDescent="0.25">
      <c r="A150" s="64" t="s">
        <v>202</v>
      </c>
      <c r="B150" s="41"/>
      <c r="C150" s="14"/>
      <c r="D150" s="168" t="s">
        <v>203</v>
      </c>
      <c r="E150" s="169"/>
      <c r="F150" s="169"/>
      <c r="G150" s="72"/>
      <c r="H150" s="71"/>
    </row>
    <row r="151" spans="1:9" s="24" customFormat="1" ht="15" customHeight="1" x14ac:dyDescent="0.25">
      <c r="A151" s="64" t="s">
        <v>204</v>
      </c>
      <c r="B151" s="41"/>
      <c r="C151" s="14"/>
      <c r="D151" s="168" t="s">
        <v>205</v>
      </c>
      <c r="E151" s="169"/>
      <c r="F151" s="169"/>
      <c r="G151" s="72">
        <v>0.08</v>
      </c>
      <c r="H151" s="71"/>
    </row>
    <row r="152" spans="1:9" s="24" customFormat="1" ht="15" customHeight="1" x14ac:dyDescent="0.25">
      <c r="A152" s="64" t="s">
        <v>206</v>
      </c>
      <c r="B152" s="41"/>
      <c r="C152" s="14"/>
      <c r="D152" s="179" t="s">
        <v>207</v>
      </c>
      <c r="E152" s="180"/>
      <c r="F152" s="180"/>
      <c r="G152" s="73">
        <f>SUM(G149:G151)</f>
        <v>0.33</v>
      </c>
      <c r="H152" s="71"/>
    </row>
    <row r="153" spans="1:9" s="24" customFormat="1" ht="15.75" customHeight="1" x14ac:dyDescent="0.25">
      <c r="A153" s="64" t="s">
        <v>208</v>
      </c>
      <c r="B153" s="41"/>
      <c r="C153" s="14"/>
      <c r="D153" s="181" t="s">
        <v>209</v>
      </c>
      <c r="E153" s="182"/>
      <c r="F153" s="182"/>
      <c r="G153" s="69">
        <v>0.19</v>
      </c>
      <c r="H153" s="74"/>
    </row>
    <row r="154" spans="1:9" s="24" customFormat="1" x14ac:dyDescent="0.25">
      <c r="A154" s="64" t="s">
        <v>210</v>
      </c>
      <c r="B154" s="41"/>
      <c r="C154" s="14"/>
      <c r="D154" s="139"/>
      <c r="E154" s="183" t="s">
        <v>211</v>
      </c>
      <c r="F154" s="183"/>
      <c r="G154" s="183"/>
      <c r="H154" s="75"/>
    </row>
    <row r="155" spans="1:9" s="24" customFormat="1" ht="13.8" hidden="1" thickBot="1" x14ac:dyDescent="0.3">
      <c r="A155" s="65"/>
      <c r="B155" s="4"/>
      <c r="C155" s="14"/>
      <c r="D155" s="14"/>
      <c r="E155" s="109"/>
      <c r="F155" s="34"/>
      <c r="G155" s="66"/>
      <c r="H155" s="9">
        <f>IF(A2="CT",IF(#REF!&lt;&gt;0,"Ubiquese en la celda inmediatamente superior (TOTAL) y presione CAMBIAR",0),0)</f>
        <v>0</v>
      </c>
    </row>
    <row r="156" spans="1:9" ht="13.65" hidden="1" customHeight="1" x14ac:dyDescent="0.25">
      <c r="A156" s="64" t="s">
        <v>212</v>
      </c>
      <c r="B156" s="7"/>
      <c r="D156" s="76"/>
      <c r="E156" s="110"/>
      <c r="F156" s="77" t="s">
        <v>213</v>
      </c>
      <c r="G156" s="78">
        <v>0</v>
      </c>
      <c r="H156" s="79">
        <v>0</v>
      </c>
      <c r="I156" s="24"/>
    </row>
    <row r="157" spans="1:9" hidden="1" x14ac:dyDescent="0.25">
      <c r="A157" s="64" t="s">
        <v>214</v>
      </c>
      <c r="B157" s="80"/>
      <c r="D157" s="81"/>
      <c r="E157" s="111"/>
      <c r="F157" s="82"/>
      <c r="G157" s="83" t="s">
        <v>215</v>
      </c>
      <c r="H157" s="84">
        <f>H154+H156</f>
        <v>0</v>
      </c>
      <c r="I157" s="24"/>
    </row>
    <row r="158" spans="1:9" hidden="1" x14ac:dyDescent="0.25">
      <c r="A158" s="67"/>
      <c r="B158" s="85"/>
      <c r="H158" s="68"/>
      <c r="I158" s="24"/>
    </row>
    <row r="159" spans="1:9" hidden="1" x14ac:dyDescent="0.25">
      <c r="A159" s="64" t="s">
        <v>216</v>
      </c>
      <c r="B159" s="85"/>
      <c r="D159" s="86"/>
      <c r="E159" s="112"/>
      <c r="F159" s="87" t="s">
        <v>217</v>
      </c>
      <c r="G159" s="88">
        <v>0</v>
      </c>
      <c r="H159" s="89">
        <f>H157*G159</f>
        <v>0</v>
      </c>
      <c r="I159" s="24"/>
    </row>
    <row r="160" spans="1:9" hidden="1" x14ac:dyDescent="0.25">
      <c r="A160" s="64" t="s">
        <v>218</v>
      </c>
      <c r="B160" s="85"/>
      <c r="D160" s="86"/>
      <c r="E160" s="112"/>
      <c r="F160" s="90"/>
      <c r="G160" s="91" t="s">
        <v>211</v>
      </c>
      <c r="H160" s="89">
        <f>H157+H159</f>
        <v>0</v>
      </c>
      <c r="I160" s="24"/>
    </row>
    <row r="161" spans="1:8" x14ac:dyDescent="0.25">
      <c r="A161" s="67"/>
      <c r="B161" s="85"/>
      <c r="H161" s="68"/>
    </row>
    <row r="162" spans="1:8" s="24" customFormat="1" x14ac:dyDescent="0.25">
      <c r="A162" s="64" t="s">
        <v>219</v>
      </c>
      <c r="B162" s="85"/>
      <c r="C162" s="14"/>
      <c r="D162" s="184"/>
      <c r="E162" s="185"/>
      <c r="F162" s="185"/>
      <c r="G162" s="185"/>
      <c r="H162" s="186"/>
    </row>
    <row r="163" spans="1:8" s="24" customFormat="1" ht="14.25" hidden="1" customHeight="1" x14ac:dyDescent="0.25">
      <c r="A163" s="65"/>
      <c r="B163" s="85"/>
      <c r="C163" s="14"/>
      <c r="D163" s="187"/>
      <c r="E163" s="188"/>
      <c r="F163" s="188"/>
      <c r="G163" s="188"/>
      <c r="H163" s="189"/>
    </row>
    <row r="164" spans="1:8" s="24" customFormat="1" ht="11.25" customHeight="1" x14ac:dyDescent="0.25">
      <c r="A164" s="65"/>
      <c r="B164" s="85"/>
      <c r="C164" s="14"/>
      <c r="D164" s="190"/>
      <c r="E164" s="191"/>
      <c r="F164" s="191"/>
      <c r="G164" s="191"/>
      <c r="H164" s="192"/>
    </row>
    <row r="165" spans="1:8" s="24" customFormat="1" x14ac:dyDescent="0.25">
      <c r="A165" s="65"/>
      <c r="B165" s="85"/>
      <c r="C165" s="14"/>
      <c r="D165" s="14"/>
      <c r="E165" s="109"/>
      <c r="F165" s="34"/>
      <c r="G165" s="92"/>
      <c r="H165" s="93"/>
    </row>
    <row r="166" spans="1:8" s="24" customFormat="1" x14ac:dyDescent="0.25">
      <c r="A166" s="67"/>
      <c r="B166" s="94"/>
      <c r="C166" s="14"/>
      <c r="D166" s="14"/>
      <c r="E166" s="109"/>
      <c r="F166" s="34"/>
      <c r="G166" s="34"/>
      <c r="H166" s="93"/>
    </row>
    <row r="167" spans="1:8" s="24" customFormat="1" ht="14.25" customHeight="1" x14ac:dyDescent="0.25">
      <c r="A167" s="64" t="s">
        <v>220</v>
      </c>
      <c r="B167" s="85"/>
      <c r="C167" s="14"/>
      <c r="D167" s="14"/>
      <c r="E167" s="171" t="s">
        <v>221</v>
      </c>
      <c r="F167" s="172"/>
      <c r="G167" s="173"/>
      <c r="H167" s="177">
        <v>90</v>
      </c>
    </row>
    <row r="168" spans="1:8" s="24" customFormat="1" ht="15.75" customHeight="1" x14ac:dyDescent="0.25">
      <c r="A168" s="67"/>
      <c r="B168" s="85"/>
      <c r="C168" s="14"/>
      <c r="D168" s="14"/>
      <c r="E168" s="174"/>
      <c r="F168" s="175"/>
      <c r="G168" s="176"/>
      <c r="H168" s="178"/>
    </row>
  </sheetData>
  <mergeCells count="29">
    <mergeCell ref="D86:G86"/>
    <mergeCell ref="D145:G145"/>
    <mergeCell ref="D148:G148"/>
    <mergeCell ref="D149:F149"/>
    <mergeCell ref="G1:G2"/>
    <mergeCell ref="C51:H51"/>
    <mergeCell ref="A9:D10"/>
    <mergeCell ref="E9:H10"/>
    <mergeCell ref="B11:C12"/>
    <mergeCell ref="D11:F12"/>
    <mergeCell ref="D26:G26"/>
    <mergeCell ref="C28:H28"/>
    <mergeCell ref="D49:G49"/>
    <mergeCell ref="C14:H14"/>
    <mergeCell ref="D7:H7"/>
    <mergeCell ref="C8:H8"/>
    <mergeCell ref="E167:G168"/>
    <mergeCell ref="H167:H168"/>
    <mergeCell ref="D151:F151"/>
    <mergeCell ref="D152:F152"/>
    <mergeCell ref="D153:F153"/>
    <mergeCell ref="E154:G154"/>
    <mergeCell ref="D162:H162"/>
    <mergeCell ref="D163:H164"/>
    <mergeCell ref="D150:F150"/>
    <mergeCell ref="D127:G127"/>
    <mergeCell ref="D119:G119"/>
    <mergeCell ref="D136:G136"/>
    <mergeCell ref="D143:G143"/>
  </mergeCells>
  <phoneticPr fontId="2" type="noConversion"/>
  <conditionalFormatting sqref="B3">
    <cfRule type="cellIs" dxfId="64" priority="67" stopIfTrue="1" operator="equal">
      <formula>"ESCRIBA AQUÍ EL NOMBRE DE LA OBRA"</formula>
    </cfRule>
  </conditionalFormatting>
  <conditionalFormatting sqref="B11">
    <cfRule type="cellIs" dxfId="63" priority="91" stopIfTrue="1" operator="equal">
      <formula>"ESCRIBA AQUÍ EL NOMBRE DE LA OBRA"</formula>
    </cfRule>
  </conditionalFormatting>
  <conditionalFormatting sqref="B18:D18">
    <cfRule type="cellIs" dxfId="62" priority="66" operator="equal">
      <formula>"ESCRIBA AQUÍ EL NOMBRE DEL CAPITULO"</formula>
    </cfRule>
  </conditionalFormatting>
  <conditionalFormatting sqref="B29:D29">
    <cfRule type="cellIs" dxfId="61" priority="65" operator="equal">
      <formula>"ESCRIBA AQUÍ EL NOMBRE DEL CAPITULO"</formula>
    </cfRule>
  </conditionalFormatting>
  <conditionalFormatting sqref="B35:D35">
    <cfRule type="cellIs" dxfId="60" priority="34" operator="equal">
      <formula>"ESCRIBA AQUÍ EL NOMBRE DEL CAPITULO"</formula>
    </cfRule>
  </conditionalFormatting>
  <conditionalFormatting sqref="B52:D52">
    <cfRule type="cellIs" dxfId="59" priority="51" operator="equal">
      <formula>"ESCRIBA AQUÍ EL NOMBRE DEL CAPITULO"</formula>
    </cfRule>
  </conditionalFormatting>
  <conditionalFormatting sqref="B59:D59">
    <cfRule type="cellIs" dxfId="58" priority="7" operator="equal">
      <formula>"ESCRIBA AQUÍ EL NOMBRE DEL CAPITULO"</formula>
    </cfRule>
  </conditionalFormatting>
  <conditionalFormatting sqref="B71:D71">
    <cfRule type="cellIs" dxfId="57" priority="6" operator="equal">
      <formula>"ESCRIBA AQUÍ EL NOMBRE DEL CAPITULO"</formula>
    </cfRule>
  </conditionalFormatting>
  <conditionalFormatting sqref="B75:D75">
    <cfRule type="cellIs" dxfId="56" priority="5" operator="equal">
      <formula>"ESCRIBA AQUÍ EL NOMBRE DEL CAPITULO"</formula>
    </cfRule>
  </conditionalFormatting>
  <conditionalFormatting sqref="B83:D83">
    <cfRule type="cellIs" dxfId="55" priority="1" operator="equal">
      <formula>"ESCRIBA AQUÍ EL NOMBRE DEL CAPITULO"</formula>
    </cfRule>
  </conditionalFormatting>
  <conditionalFormatting sqref="B87:D87">
    <cfRule type="cellIs" dxfId="54" priority="2" operator="equal">
      <formula>"ESCRIBA AQUÍ EL NOMBRE DEL CAPITULO"</formula>
    </cfRule>
  </conditionalFormatting>
  <conditionalFormatting sqref="B93:D93">
    <cfRule type="cellIs" dxfId="53" priority="3" operator="equal">
      <formula>"ESCRIBA AQUÍ EL NOMBRE DEL CAPITULO"</formula>
    </cfRule>
  </conditionalFormatting>
  <conditionalFormatting sqref="B101:D101">
    <cfRule type="cellIs" dxfId="52" priority="32" operator="equal">
      <formula>"ESCRIBA AQUÍ EL NOMBRE DEL CAPITULO"</formula>
    </cfRule>
  </conditionalFormatting>
  <conditionalFormatting sqref="B121:D121">
    <cfRule type="cellIs" dxfId="51" priority="58" operator="equal">
      <formula>"ESCRIBA AQUÍ EL NOMBRE DEL CAPITULO"</formula>
    </cfRule>
  </conditionalFormatting>
  <conditionalFormatting sqref="B138:D138">
    <cfRule type="cellIs" dxfId="50" priority="45" operator="equal">
      <formula>"ESCRIBA AQUÍ EL NOMBRE DEL CAPITULO"</formula>
    </cfRule>
  </conditionalFormatting>
  <conditionalFormatting sqref="C129:D129">
    <cfRule type="cellIs" dxfId="49" priority="72" operator="equal">
      <formula>"ESCRIBA AQUÍ EL NOMBRE DEL CAPITULO"</formula>
    </cfRule>
  </conditionalFormatting>
  <conditionalFormatting sqref="H1">
    <cfRule type="cellIs" dxfId="48" priority="92" stopIfTrue="1" operator="equal">
      <formula>"CHEQ. INSUMOS"</formula>
    </cfRule>
  </conditionalFormatting>
  <conditionalFormatting sqref="H2:H6">
    <cfRule type="cellIs" dxfId="47" priority="93" stopIfTrue="1" operator="equal">
      <formula>"CHEQ. INSUMOS"</formula>
    </cfRule>
  </conditionalFormatting>
  <conditionalFormatting sqref="H154">
    <cfRule type="expression" dxfId="46" priority="87" stopIfTrue="1">
      <formula>"&gt;G29"</formula>
    </cfRule>
    <cfRule type="expression" dxfId="45" priority="88" stopIfTrue="1">
      <formula>"&lt;G29"""</formula>
    </cfRule>
  </conditionalFormatting>
  <conditionalFormatting sqref="H155">
    <cfRule type="cellIs" dxfId="44" priority="89" stopIfTrue="1" operator="notEqual">
      <formula>0</formula>
    </cfRule>
    <cfRule type="cellIs" dxfId="43" priority="90" stopIfTrue="1" operator="equal">
      <formula>0</formula>
    </cfRule>
  </conditionalFormatting>
  <conditionalFormatting sqref="H167:H168">
    <cfRule type="cellIs" dxfId="42" priority="86" stopIfTrue="1" operator="equal">
      <formula>1</formula>
    </cfRule>
  </conditionalFormatting>
  <printOptions horizontalCentered="1" verticalCentered="1"/>
  <pageMargins left="0.31496062992125984" right="0.31496062992125984" top="0.55118110236220474" bottom="0.55118110236220474" header="0.31496062992125984" footer="0.31496062992125984"/>
  <pageSetup scale="60" orientation="landscape" horizontalDpi="4294967292"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200AAB-B6B1-4708-8E14-96D0489CB1F8}">
  <dimension ref="A1:AH155"/>
  <sheetViews>
    <sheetView topLeftCell="A129" zoomScale="74" zoomScaleNormal="74" workbookViewId="0">
      <selection activeCell="E12" sqref="E12:F12"/>
    </sheetView>
  </sheetViews>
  <sheetFormatPr baseColWidth="10" defaultColWidth="14.44140625" defaultRowHeight="14.4" x14ac:dyDescent="0.3"/>
  <cols>
    <col min="1" max="1" width="7.5546875" customWidth="1"/>
    <col min="2" max="2" width="102.6640625" style="350" customWidth="1"/>
    <col min="3" max="3" width="8.44140625" style="351" customWidth="1"/>
    <col min="4" max="4" width="10.5546875" style="1" customWidth="1"/>
    <col min="5" max="5" width="18.33203125" style="352" customWidth="1"/>
    <col min="6" max="6" width="21.33203125" style="352" customWidth="1"/>
    <col min="7" max="7" width="13.5546875" hidden="1" customWidth="1"/>
    <col min="8" max="8" width="10.44140625" customWidth="1"/>
    <col min="9" max="9" width="20" hidden="1" customWidth="1"/>
    <col min="10" max="10" width="10.33203125" hidden="1" customWidth="1"/>
    <col min="11" max="11" width="19.6640625" hidden="1" customWidth="1"/>
    <col min="12" max="25" width="11.33203125" customWidth="1"/>
  </cols>
  <sheetData>
    <row r="1" spans="1:34" s="130" customFormat="1" ht="55.2" customHeight="1" x14ac:dyDescent="0.25">
      <c r="A1" s="224" t="s">
        <v>6</v>
      </c>
      <c r="B1" s="220" t="s">
        <v>225</v>
      </c>
      <c r="C1" s="220"/>
      <c r="D1" s="220"/>
      <c r="E1" s="220"/>
      <c r="F1" s="221"/>
      <c r="G1" s="131"/>
      <c r="H1" s="131"/>
      <c r="I1" s="131"/>
      <c r="J1" s="131"/>
      <c r="K1" s="131"/>
      <c r="L1" s="131"/>
      <c r="M1" s="131"/>
      <c r="N1" s="131"/>
      <c r="O1" s="131"/>
      <c r="P1" s="131"/>
      <c r="Q1" s="131"/>
      <c r="R1" s="131"/>
      <c r="S1" s="131"/>
      <c r="T1" s="131"/>
      <c r="U1" s="131"/>
      <c r="V1" s="131"/>
      <c r="W1" s="131"/>
      <c r="X1" s="131"/>
      <c r="Y1" s="131"/>
      <c r="Z1" s="131"/>
      <c r="AA1" s="131"/>
      <c r="AB1" s="131"/>
      <c r="AC1" s="131"/>
      <c r="AD1" s="131"/>
      <c r="AE1" s="131"/>
      <c r="AF1" s="131"/>
      <c r="AG1" s="131"/>
      <c r="AH1" s="131"/>
    </row>
    <row r="2" spans="1:34" s="130" customFormat="1" ht="50.4" customHeight="1" x14ac:dyDescent="0.25">
      <c r="A2" s="225"/>
      <c r="B2" s="222"/>
      <c r="C2" s="222"/>
      <c r="D2" s="222"/>
      <c r="E2" s="222"/>
      <c r="F2" s="223"/>
    </row>
    <row r="3" spans="1:34" s="24" customFormat="1" ht="6.45" customHeight="1" x14ac:dyDescent="0.25">
      <c r="A3" s="226"/>
      <c r="B3" s="227"/>
      <c r="C3" s="204" t="s">
        <v>226</v>
      </c>
      <c r="D3" s="204"/>
      <c r="E3" s="204"/>
      <c r="F3" s="205"/>
      <c r="H3" s="25"/>
    </row>
    <row r="4" spans="1:34" s="24" customFormat="1" ht="13.8" x14ac:dyDescent="0.25">
      <c r="A4" s="226"/>
      <c r="B4" s="227"/>
      <c r="C4" s="204"/>
      <c r="D4" s="204"/>
      <c r="E4" s="204"/>
      <c r="F4" s="205"/>
      <c r="H4" s="25"/>
    </row>
    <row r="5" spans="1:34" s="24" customFormat="1" ht="15" customHeight="1" x14ac:dyDescent="0.25">
      <c r="A5" s="228" t="s">
        <v>227</v>
      </c>
      <c r="B5" s="229"/>
      <c r="C5" s="229"/>
      <c r="D5" s="229"/>
      <c r="E5" s="230" t="s">
        <v>11</v>
      </c>
      <c r="F5" s="231">
        <f ca="1">TODAY()</f>
        <v>46255</v>
      </c>
    </row>
    <row r="6" spans="1:34" s="24" customFormat="1" ht="21.15" customHeight="1" thickBot="1" x14ac:dyDescent="0.3">
      <c r="A6" s="232"/>
      <c r="B6" s="233"/>
      <c r="C6" s="233"/>
      <c r="D6" s="233"/>
      <c r="E6" s="234"/>
      <c r="F6" s="235"/>
    </row>
    <row r="7" spans="1:34" ht="27" customHeight="1" x14ac:dyDescent="0.3">
      <c r="A7" s="236"/>
      <c r="B7" s="237"/>
      <c r="C7" s="238"/>
      <c r="D7" s="239"/>
      <c r="E7" s="240"/>
      <c r="F7" s="240"/>
      <c r="G7" s="95"/>
      <c r="H7" s="95"/>
      <c r="I7" s="95"/>
      <c r="J7" s="95"/>
      <c r="K7" s="95"/>
      <c r="L7" s="95"/>
      <c r="M7" s="95"/>
      <c r="N7" s="95"/>
      <c r="O7" s="95"/>
      <c r="P7" s="95"/>
      <c r="Q7" s="95"/>
      <c r="R7" s="95"/>
      <c r="S7" s="95"/>
      <c r="T7" s="95"/>
      <c r="U7" s="95"/>
      <c r="V7" s="95"/>
      <c r="W7" s="95"/>
    </row>
    <row r="8" spans="1:34" ht="27" customHeight="1" x14ac:dyDescent="0.3">
      <c r="A8" s="241" t="s">
        <v>228</v>
      </c>
      <c r="B8" s="242"/>
      <c r="C8" s="242"/>
      <c r="D8" s="242"/>
      <c r="E8" s="242"/>
      <c r="F8" s="242"/>
      <c r="G8" s="95"/>
      <c r="H8" s="95"/>
      <c r="I8" s="95"/>
      <c r="J8" s="95"/>
      <c r="K8" s="95"/>
      <c r="L8" s="95"/>
      <c r="M8" s="95"/>
      <c r="N8" s="95"/>
      <c r="O8" s="95"/>
      <c r="P8" s="95"/>
      <c r="Q8" s="95"/>
      <c r="R8" s="95"/>
      <c r="S8" s="95"/>
      <c r="T8" s="95"/>
      <c r="U8" s="95"/>
      <c r="V8" s="95"/>
      <c r="W8" s="95"/>
    </row>
    <row r="9" spans="1:34" s="24" customFormat="1" ht="15.75" customHeight="1" x14ac:dyDescent="0.25">
      <c r="A9" s="167" t="s">
        <v>13</v>
      </c>
      <c r="B9" s="167" t="s">
        <v>14</v>
      </c>
      <c r="C9" s="167" t="s">
        <v>15</v>
      </c>
      <c r="D9" s="167" t="s">
        <v>16</v>
      </c>
      <c r="E9" s="167" t="s">
        <v>17</v>
      </c>
      <c r="F9" s="167" t="s">
        <v>18</v>
      </c>
    </row>
    <row r="10" spans="1:34" x14ac:dyDescent="0.3">
      <c r="A10" s="243"/>
      <c r="B10" s="244"/>
      <c r="C10" s="244"/>
      <c r="D10" s="245"/>
      <c r="E10" s="246"/>
      <c r="F10" s="246"/>
      <c r="G10" s="95"/>
      <c r="H10" s="95"/>
      <c r="I10" s="95"/>
      <c r="J10" s="95"/>
      <c r="K10" s="95"/>
      <c r="L10" s="95"/>
      <c r="M10" s="95"/>
      <c r="N10" s="95"/>
      <c r="O10" s="95"/>
      <c r="P10" s="95"/>
      <c r="Q10" s="95"/>
      <c r="R10" s="95"/>
      <c r="S10" s="95"/>
      <c r="T10" s="95"/>
      <c r="U10" s="95"/>
      <c r="V10" s="95"/>
      <c r="W10" s="95"/>
      <c r="X10" s="95"/>
      <c r="Y10" s="95"/>
    </row>
    <row r="11" spans="1:34" ht="14.4" customHeight="1" x14ac:dyDescent="0.3">
      <c r="A11" s="247">
        <v>1</v>
      </c>
      <c r="B11" s="248" t="s">
        <v>229</v>
      </c>
      <c r="C11" s="249"/>
      <c r="D11" s="250"/>
      <c r="E11" s="251"/>
      <c r="F11" s="252"/>
      <c r="G11" s="95"/>
      <c r="H11" s="95"/>
      <c r="I11" s="95"/>
      <c r="J11" s="95"/>
      <c r="K11" s="95"/>
      <c r="L11" s="95"/>
      <c r="M11" s="95"/>
      <c r="N11" s="95"/>
      <c r="O11" s="95"/>
      <c r="P11" s="95"/>
      <c r="Q11" s="95"/>
      <c r="R11" s="95"/>
      <c r="S11" s="95"/>
      <c r="T11" s="95"/>
      <c r="U11" s="95"/>
      <c r="V11" s="95"/>
      <c r="W11" s="95"/>
      <c r="X11" s="95"/>
      <c r="Y11" s="95"/>
    </row>
    <row r="12" spans="1:34" ht="83.4" customHeight="1" x14ac:dyDescent="0.3">
      <c r="A12" s="253">
        <f t="shared" ref="A12:A21" si="0">ROUND(A11+0.01,2)</f>
        <v>1.01</v>
      </c>
      <c r="B12" s="254" t="s">
        <v>23</v>
      </c>
      <c r="C12" s="255" t="s">
        <v>0</v>
      </c>
      <c r="D12" s="253">
        <f>INDEX('[2]MEMORIAS  (2)'!$K$10:$K$226,MATCH(A12,'[2]MEMORIAS  (2)'!$A$10:$A$226))</f>
        <v>92.22999999999999</v>
      </c>
      <c r="E12" s="256"/>
      <c r="F12" s="256"/>
      <c r="G12" s="95"/>
      <c r="H12" s="95"/>
      <c r="I12" s="257">
        <v>595080</v>
      </c>
      <c r="J12" s="95"/>
      <c r="K12" s="95"/>
      <c r="L12" s="95"/>
      <c r="M12" s="95"/>
      <c r="N12" s="95"/>
      <c r="O12" s="95"/>
      <c r="P12" s="95"/>
      <c r="Q12" s="95"/>
      <c r="R12" s="95"/>
      <c r="S12" s="95"/>
      <c r="T12" s="95"/>
      <c r="U12" s="95"/>
      <c r="V12" s="95"/>
      <c r="W12" s="95"/>
      <c r="X12" s="95"/>
      <c r="Y12" s="95"/>
    </row>
    <row r="13" spans="1:34" ht="96.6" x14ac:dyDescent="0.3">
      <c r="A13" s="253">
        <f t="shared" si="0"/>
        <v>1.02</v>
      </c>
      <c r="B13" s="254" t="s">
        <v>26</v>
      </c>
      <c r="C13" s="255" t="s">
        <v>27</v>
      </c>
      <c r="D13" s="253">
        <f>INDEX('[2]MEMORIAS  (2)'!$K$10:$K$226,MATCH(A13,'[2]MEMORIAS  (2)'!$A$10:$A$226))</f>
        <v>23.52</v>
      </c>
      <c r="E13" s="256"/>
      <c r="F13" s="256"/>
      <c r="G13" s="95"/>
      <c r="H13" s="95"/>
      <c r="I13" s="257">
        <v>626152</v>
      </c>
      <c r="J13" s="95"/>
      <c r="K13" s="95"/>
      <c r="L13" s="95"/>
      <c r="M13" s="95"/>
      <c r="N13" s="95"/>
      <c r="O13" s="95"/>
      <c r="P13" s="95"/>
      <c r="Q13" s="95"/>
      <c r="R13" s="95"/>
      <c r="S13" s="95"/>
      <c r="T13" s="95"/>
      <c r="U13" s="95"/>
      <c r="V13" s="95"/>
      <c r="W13" s="95"/>
      <c r="X13" s="95"/>
      <c r="Y13" s="95"/>
    </row>
    <row r="14" spans="1:34" ht="60.6" customHeight="1" x14ac:dyDescent="0.3">
      <c r="A14" s="253">
        <f t="shared" si="0"/>
        <v>1.03</v>
      </c>
      <c r="B14" s="254" t="s">
        <v>230</v>
      </c>
      <c r="C14" s="255" t="s">
        <v>0</v>
      </c>
      <c r="D14" s="253">
        <f>INDEX('[2]MEMORIAS  (2)'!K12:K228,MATCH(A14,'[2]MEMORIAS  (2)'!A12:A228))</f>
        <v>80.199999999999989</v>
      </c>
      <c r="E14" s="256"/>
      <c r="F14" s="256"/>
      <c r="G14" s="95"/>
      <c r="H14" s="95"/>
      <c r="I14" s="257">
        <v>1271862</v>
      </c>
      <c r="J14" s="95"/>
      <c r="K14" s="95"/>
      <c r="L14" s="95"/>
      <c r="M14" s="95"/>
      <c r="N14" s="95"/>
      <c r="O14" s="95"/>
      <c r="P14" s="95"/>
      <c r="Q14" s="95"/>
      <c r="R14" s="95"/>
      <c r="S14" s="95"/>
      <c r="T14" s="95"/>
      <c r="U14" s="95"/>
      <c r="V14" s="95"/>
      <c r="W14" s="95"/>
      <c r="X14" s="95"/>
      <c r="Y14" s="95"/>
    </row>
    <row r="15" spans="1:34" ht="57" customHeight="1" x14ac:dyDescent="0.3">
      <c r="A15" s="253">
        <f t="shared" si="0"/>
        <v>1.04</v>
      </c>
      <c r="B15" s="258" t="s">
        <v>231</v>
      </c>
      <c r="C15" s="259" t="s">
        <v>0</v>
      </c>
      <c r="D15" s="253">
        <f>INDEX('[2]MEMORIAS  (2)'!K13:K229,MATCH(A15,'[2]MEMORIAS  (2)'!A13:A229))</f>
        <v>144</v>
      </c>
      <c r="E15" s="256"/>
      <c r="F15" s="256"/>
      <c r="G15" s="95"/>
      <c r="H15" s="95"/>
      <c r="I15" s="257">
        <v>4020715</v>
      </c>
      <c r="J15" s="95"/>
      <c r="K15" s="95"/>
      <c r="L15" s="95"/>
      <c r="M15" s="95"/>
      <c r="N15" s="95"/>
      <c r="O15" s="95"/>
      <c r="P15" s="95"/>
      <c r="Q15" s="95"/>
      <c r="R15" s="95"/>
      <c r="S15" s="95"/>
      <c r="T15" s="95"/>
      <c r="U15" s="95"/>
      <c r="V15" s="95"/>
      <c r="W15" s="95"/>
      <c r="X15" s="95"/>
      <c r="Y15" s="95"/>
    </row>
    <row r="16" spans="1:34" ht="64.95" customHeight="1" x14ac:dyDescent="0.3">
      <c r="A16" s="253">
        <f t="shared" si="0"/>
        <v>1.05</v>
      </c>
      <c r="B16" s="254" t="s">
        <v>232</v>
      </c>
      <c r="C16" s="255" t="s">
        <v>73</v>
      </c>
      <c r="D16" s="253">
        <f>INDEX('[2]MEMORIAS  (2)'!K14:K230,MATCH(A16,'[2]MEMORIAS  (2)'!A14:A230))</f>
        <v>35.076999999999998</v>
      </c>
      <c r="E16" s="256"/>
      <c r="F16" s="256"/>
      <c r="G16" s="95"/>
      <c r="H16" s="95"/>
      <c r="I16" s="260">
        <v>14655703</v>
      </c>
      <c r="J16" s="95"/>
      <c r="K16" s="95"/>
      <c r="L16" s="95"/>
      <c r="M16" s="95"/>
      <c r="N16" s="95"/>
      <c r="O16" s="95"/>
      <c r="P16" s="95"/>
      <c r="Q16" s="95"/>
      <c r="R16" s="95"/>
      <c r="S16" s="95"/>
      <c r="T16" s="95"/>
      <c r="U16" s="95"/>
      <c r="V16" s="95"/>
      <c r="W16" s="95"/>
      <c r="X16" s="95"/>
      <c r="Y16" s="95"/>
    </row>
    <row r="17" spans="1:25" ht="58.5" customHeight="1" x14ac:dyDescent="0.3">
      <c r="A17" s="253">
        <f t="shared" si="0"/>
        <v>1.06</v>
      </c>
      <c r="B17" s="254" t="s">
        <v>233</v>
      </c>
      <c r="C17" s="255" t="s">
        <v>0</v>
      </c>
      <c r="D17" s="253">
        <f>INDEX('[2]MEMORIAS  (2)'!K15:K231,MATCH(A17,'[2]MEMORIAS  (2)'!A15:A231))</f>
        <v>144</v>
      </c>
      <c r="E17" s="256"/>
      <c r="F17" s="256"/>
      <c r="G17" s="95"/>
      <c r="H17" s="95"/>
      <c r="I17" s="257">
        <v>1653552</v>
      </c>
      <c r="J17" s="95"/>
      <c r="K17" s="95"/>
      <c r="L17" s="95"/>
      <c r="M17" s="95"/>
      <c r="N17" s="95"/>
      <c r="O17" s="95"/>
      <c r="P17" s="95"/>
      <c r="Q17" s="95"/>
      <c r="R17" s="95"/>
      <c r="S17" s="95"/>
      <c r="T17" s="95"/>
      <c r="U17" s="95"/>
      <c r="V17" s="95"/>
      <c r="W17" s="95"/>
      <c r="X17" s="95"/>
      <c r="Y17" s="95"/>
    </row>
    <row r="18" spans="1:25" ht="34.200000000000003" customHeight="1" x14ac:dyDescent="0.3">
      <c r="A18" s="253">
        <f t="shared" si="0"/>
        <v>1.07</v>
      </c>
      <c r="B18" s="254" t="s">
        <v>234</v>
      </c>
      <c r="C18" s="255" t="s">
        <v>73</v>
      </c>
      <c r="D18" s="253">
        <f>INDEX('[2]MEMORIAS  (2)'!K16:K232,MATCH(A18,'[2]MEMORIAS  (2)'!A16:A232))</f>
        <v>30.720000000000006</v>
      </c>
      <c r="E18" s="256"/>
      <c r="F18" s="256"/>
      <c r="G18" s="95"/>
      <c r="H18" s="95"/>
      <c r="I18" s="257">
        <v>3609600</v>
      </c>
      <c r="J18" s="95"/>
      <c r="K18" s="95"/>
      <c r="L18" s="95"/>
      <c r="M18" s="95"/>
      <c r="N18" s="95"/>
      <c r="O18" s="95"/>
      <c r="P18" s="95"/>
      <c r="Q18" s="95"/>
      <c r="R18" s="95"/>
      <c r="S18" s="95"/>
      <c r="T18" s="95"/>
      <c r="U18" s="95"/>
      <c r="V18" s="95"/>
      <c r="W18" s="95"/>
      <c r="X18" s="95"/>
      <c r="Y18" s="95"/>
    </row>
    <row r="19" spans="1:25" ht="33" customHeight="1" x14ac:dyDescent="0.3">
      <c r="A19" s="253">
        <f t="shared" si="0"/>
        <v>1.08</v>
      </c>
      <c r="B19" s="254" t="s">
        <v>235</v>
      </c>
      <c r="C19" s="255" t="s">
        <v>73</v>
      </c>
      <c r="D19" s="253">
        <f>INDEX('[2]MEMORIAS  (2)'!K17:K233,MATCH(A19,'[2]MEMORIAS  (2)'!A17:A233))</f>
        <v>75.86</v>
      </c>
      <c r="E19" s="256"/>
      <c r="F19" s="256"/>
      <c r="G19" s="95"/>
      <c r="H19" s="95"/>
      <c r="I19" s="257">
        <v>6992016</v>
      </c>
      <c r="J19" s="95"/>
      <c r="K19" s="95"/>
      <c r="L19" s="95"/>
      <c r="M19" s="95"/>
      <c r="N19" s="95"/>
      <c r="O19" s="95"/>
      <c r="P19" s="95"/>
      <c r="Q19" s="95"/>
      <c r="R19" s="95"/>
      <c r="S19" s="95"/>
      <c r="T19" s="95"/>
      <c r="U19" s="95"/>
      <c r="V19" s="95"/>
      <c r="W19" s="95"/>
      <c r="X19" s="95"/>
      <c r="Y19" s="95"/>
    </row>
    <row r="20" spans="1:25" ht="43.95" customHeight="1" x14ac:dyDescent="0.3">
      <c r="A20" s="253">
        <f t="shared" si="0"/>
        <v>1.0900000000000001</v>
      </c>
      <c r="B20" s="254" t="s">
        <v>236</v>
      </c>
      <c r="C20" s="255" t="s">
        <v>237</v>
      </c>
      <c r="D20" s="253">
        <f>INDEX('[2]MEMORIAS  (2)'!K18:K234,MATCH(A20,'[2]MEMORIAS  (2)'!A18:A234))</f>
        <v>16</v>
      </c>
      <c r="E20" s="256"/>
      <c r="F20" s="256"/>
      <c r="G20" s="95"/>
      <c r="H20" s="95"/>
      <c r="I20" s="257">
        <v>1650704</v>
      </c>
      <c r="J20" s="95"/>
      <c r="K20" s="95"/>
      <c r="L20" s="95"/>
      <c r="M20" s="95"/>
      <c r="N20" s="95"/>
      <c r="O20" s="95"/>
      <c r="P20" s="95"/>
      <c r="Q20" s="95"/>
      <c r="R20" s="95"/>
      <c r="S20" s="95"/>
      <c r="T20" s="95"/>
      <c r="U20" s="95"/>
      <c r="V20" s="95"/>
      <c r="W20" s="95"/>
      <c r="X20" s="95"/>
      <c r="Y20" s="95"/>
    </row>
    <row r="21" spans="1:25" ht="28.2" customHeight="1" x14ac:dyDescent="0.3">
      <c r="A21" s="253">
        <f t="shared" si="0"/>
        <v>1.1000000000000001</v>
      </c>
      <c r="B21" s="254" t="s">
        <v>238</v>
      </c>
      <c r="C21" s="255" t="s">
        <v>85</v>
      </c>
      <c r="D21" s="253">
        <f>INDEX('[2]MEMORIAS  (2)'!K19:K235,MATCH(A21,'[2]MEMORIAS  (2)'!A19:A235))</f>
        <v>1</v>
      </c>
      <c r="E21" s="256"/>
      <c r="F21" s="256"/>
      <c r="G21" s="95"/>
      <c r="H21" s="95"/>
      <c r="I21" s="257">
        <v>235850</v>
      </c>
      <c r="J21" s="95"/>
      <c r="K21" s="95"/>
      <c r="L21" s="95"/>
      <c r="M21" s="95"/>
      <c r="N21" s="95"/>
      <c r="O21" s="95"/>
      <c r="P21" s="95"/>
      <c r="Q21" s="95"/>
      <c r="R21" s="95"/>
      <c r="S21" s="95"/>
      <c r="T21" s="95"/>
      <c r="U21" s="95"/>
      <c r="V21" s="95"/>
      <c r="W21" s="95"/>
      <c r="X21" s="95"/>
      <c r="Y21" s="95"/>
    </row>
    <row r="22" spans="1:25" x14ac:dyDescent="0.3">
      <c r="A22" s="261"/>
      <c r="B22" s="262"/>
      <c r="C22" s="262"/>
      <c r="D22" s="263"/>
      <c r="E22" s="264" t="str">
        <f>"SUBTOTAL CAP. "&amp;A11&amp;" "&amp;B11</f>
        <v>SUBTOTAL CAP. 1 PRELIMINARES Y ADECUACIÓN DE TERRENO</v>
      </c>
      <c r="F22" s="265"/>
      <c r="G22" s="95"/>
      <c r="H22" s="95"/>
      <c r="I22" s="266">
        <f>+'[3]PRESUPUESTO LAB'!$F$22</f>
        <v>35311234</v>
      </c>
      <c r="J22" s="95"/>
      <c r="K22" s="267">
        <f>+F22-I22</f>
        <v>-35311234</v>
      </c>
      <c r="L22" s="95"/>
      <c r="M22" s="95"/>
      <c r="N22" s="95"/>
      <c r="O22" s="95"/>
      <c r="P22" s="95"/>
      <c r="Q22" s="95"/>
      <c r="R22" s="95"/>
      <c r="S22" s="95"/>
      <c r="T22" s="95"/>
      <c r="U22" s="95"/>
      <c r="V22" s="95"/>
      <c r="W22" s="95"/>
      <c r="X22" s="95"/>
      <c r="Y22" s="95"/>
    </row>
    <row r="23" spans="1:25" x14ac:dyDescent="0.3">
      <c r="A23" s="243" t="s">
        <v>239</v>
      </c>
      <c r="B23" s="244"/>
      <c r="C23" s="244"/>
      <c r="D23" s="245"/>
      <c r="E23" s="246"/>
      <c r="F23" s="246"/>
      <c r="G23" s="95"/>
      <c r="H23" s="95"/>
      <c r="I23" s="95"/>
      <c r="J23" s="95"/>
      <c r="K23" s="95"/>
      <c r="L23" s="95"/>
      <c r="M23" s="95"/>
      <c r="N23" s="95"/>
      <c r="O23" s="95"/>
      <c r="P23" s="95"/>
      <c r="Q23" s="95"/>
      <c r="R23" s="95"/>
      <c r="S23" s="95"/>
      <c r="T23" s="95"/>
      <c r="U23" s="95"/>
      <c r="V23" s="95"/>
      <c r="W23" s="95"/>
      <c r="X23" s="95"/>
      <c r="Y23" s="95"/>
    </row>
    <row r="24" spans="1:25" ht="15" customHeight="1" x14ac:dyDescent="0.3">
      <c r="A24" s="247">
        <f>+A11+1</f>
        <v>2</v>
      </c>
      <c r="B24" s="248" t="s">
        <v>240</v>
      </c>
      <c r="C24" s="249"/>
      <c r="D24" s="250"/>
      <c r="E24" s="251"/>
      <c r="F24" s="252"/>
      <c r="G24" s="95"/>
      <c r="H24" s="95"/>
      <c r="I24" s="95"/>
      <c r="J24" s="95"/>
      <c r="K24" s="95"/>
      <c r="L24" s="95"/>
      <c r="M24" s="95"/>
      <c r="N24" s="95"/>
      <c r="O24" s="95"/>
      <c r="P24" s="95"/>
      <c r="Q24" s="95"/>
      <c r="R24" s="95"/>
      <c r="S24" s="95"/>
      <c r="T24" s="95"/>
      <c r="U24" s="95"/>
      <c r="V24" s="95"/>
      <c r="W24" s="95"/>
      <c r="X24" s="95"/>
      <c r="Y24" s="95"/>
    </row>
    <row r="25" spans="1:25" ht="27.6" x14ac:dyDescent="0.3">
      <c r="A25" s="253">
        <f t="shared" ref="A25:A34" si="1">ROUND(A24+0.01,2)</f>
        <v>2.0099999999999998</v>
      </c>
      <c r="B25" s="254" t="s">
        <v>241</v>
      </c>
      <c r="C25" s="255" t="s">
        <v>0</v>
      </c>
      <c r="D25" s="253">
        <f>INDEX('[2]MEMORIAS  (2)'!K23:K239,MATCH(A25,'[2]MEMORIAS  (2)'!A23:A239))</f>
        <v>57.352000000000011</v>
      </c>
      <c r="E25" s="256"/>
      <c r="F25" s="256"/>
      <c r="G25" s="95"/>
      <c r="H25" s="95"/>
      <c r="I25" s="95"/>
      <c r="J25" s="95"/>
      <c r="K25" s="95"/>
      <c r="L25" s="95"/>
      <c r="M25" s="95"/>
      <c r="N25" s="95"/>
      <c r="O25" s="95"/>
      <c r="P25" s="95"/>
      <c r="Q25" s="95"/>
      <c r="R25" s="95"/>
      <c r="S25" s="95"/>
      <c r="T25" s="95"/>
      <c r="U25" s="95"/>
      <c r="V25" s="95"/>
      <c r="W25" s="95"/>
      <c r="X25" s="95"/>
      <c r="Y25" s="95"/>
    </row>
    <row r="26" spans="1:25" ht="51" customHeight="1" x14ac:dyDescent="0.3">
      <c r="A26" s="268">
        <f t="shared" si="1"/>
        <v>2.02</v>
      </c>
      <c r="B26" s="254" t="s">
        <v>242</v>
      </c>
      <c r="C26" s="255" t="s">
        <v>243</v>
      </c>
      <c r="D26" s="253">
        <f>INDEX('[2]MEMORIAS  (2)'!K24:K240,MATCH(A26,'[2]MEMORIAS  (2)'!A24:A240))</f>
        <v>2814</v>
      </c>
      <c r="E26" s="256"/>
      <c r="F26" s="256"/>
      <c r="G26" s="95"/>
      <c r="H26" s="95"/>
      <c r="I26" s="95"/>
      <c r="J26" s="95"/>
      <c r="K26" s="95"/>
      <c r="L26" s="95"/>
      <c r="M26" s="95"/>
      <c r="N26" s="95"/>
      <c r="O26" s="95"/>
      <c r="P26" s="95"/>
      <c r="Q26" s="95"/>
      <c r="R26" s="95"/>
      <c r="S26" s="95"/>
      <c r="T26" s="95"/>
      <c r="U26" s="95"/>
      <c r="V26" s="95"/>
      <c r="W26" s="95"/>
      <c r="X26" s="95"/>
      <c r="Y26" s="95"/>
    </row>
    <row r="27" spans="1:25" ht="39" customHeight="1" x14ac:dyDescent="0.3">
      <c r="A27" s="268">
        <f t="shared" si="1"/>
        <v>2.0299999999999998</v>
      </c>
      <c r="B27" s="254" t="s">
        <v>244</v>
      </c>
      <c r="C27" s="255" t="s">
        <v>73</v>
      </c>
      <c r="D27" s="253">
        <f>INDEX('[2]MEMORIAS  (2)'!K25:K241,MATCH(A27,'[2]MEMORIAS  (2)'!A25:A241))</f>
        <v>30.720000000000006</v>
      </c>
      <c r="E27" s="256"/>
      <c r="F27" s="256"/>
      <c r="G27" s="95"/>
      <c r="H27" s="95"/>
      <c r="I27" s="95"/>
      <c r="J27" s="95"/>
      <c r="K27" s="95"/>
      <c r="L27" s="95"/>
      <c r="M27" s="95"/>
      <c r="N27" s="95"/>
      <c r="O27" s="95"/>
      <c r="P27" s="95"/>
      <c r="Q27" s="95"/>
      <c r="R27" s="95"/>
      <c r="S27" s="95"/>
      <c r="T27" s="95"/>
      <c r="U27" s="95"/>
      <c r="V27" s="95"/>
      <c r="W27" s="95"/>
      <c r="X27" s="95"/>
      <c r="Y27" s="95"/>
    </row>
    <row r="28" spans="1:25" ht="27.6" x14ac:dyDescent="0.3">
      <c r="A28" s="268">
        <f t="shared" si="1"/>
        <v>2.04</v>
      </c>
      <c r="B28" s="254" t="s">
        <v>245</v>
      </c>
      <c r="C28" s="255" t="s">
        <v>27</v>
      </c>
      <c r="D28" s="253">
        <f>INDEX('[2]MEMORIAS  (2)'!K26:K242,MATCH(A28,'[2]MEMORIAS  (2)'!A26:A242))</f>
        <v>65.5</v>
      </c>
      <c r="E28" s="256"/>
      <c r="F28" s="256"/>
      <c r="G28" s="95"/>
      <c r="H28" s="95"/>
      <c r="I28" s="95"/>
      <c r="J28" s="95"/>
      <c r="K28" s="95"/>
      <c r="L28" s="95"/>
      <c r="M28" s="95"/>
      <c r="N28" s="95"/>
      <c r="O28" s="95"/>
      <c r="P28" s="95"/>
      <c r="Q28" s="95"/>
      <c r="R28" s="95"/>
      <c r="S28" s="95"/>
      <c r="T28" s="95"/>
      <c r="U28" s="95"/>
      <c r="V28" s="95"/>
      <c r="W28" s="95"/>
      <c r="X28" s="95"/>
      <c r="Y28" s="95"/>
    </row>
    <row r="29" spans="1:25" ht="27.6" x14ac:dyDescent="0.3">
      <c r="A29" s="268">
        <f t="shared" si="1"/>
        <v>2.0499999999999998</v>
      </c>
      <c r="B29" s="254" t="s">
        <v>246</v>
      </c>
      <c r="C29" s="255" t="s">
        <v>15</v>
      </c>
      <c r="D29" s="253">
        <f>INDEX('[2]MEMORIAS  (2)'!K27:K243,MATCH(A29,'[2]MEMORIAS  (2)'!A27:A243))</f>
        <v>12</v>
      </c>
      <c r="E29" s="256"/>
      <c r="F29" s="256"/>
      <c r="G29" s="95"/>
      <c r="H29" s="95"/>
      <c r="I29" s="95"/>
      <c r="J29" s="95"/>
      <c r="K29" s="95"/>
      <c r="L29" s="95"/>
      <c r="M29" s="95"/>
      <c r="N29" s="95"/>
      <c r="O29" s="95"/>
      <c r="P29" s="95"/>
      <c r="Q29" s="95"/>
      <c r="R29" s="95"/>
      <c r="S29" s="95"/>
      <c r="T29" s="95"/>
      <c r="U29" s="95"/>
      <c r="V29" s="95"/>
      <c r="W29" s="95"/>
      <c r="X29" s="95"/>
      <c r="Y29" s="95"/>
    </row>
    <row r="30" spans="1:25" ht="51.6" customHeight="1" x14ac:dyDescent="0.3">
      <c r="A30" s="268">
        <f t="shared" si="1"/>
        <v>2.06</v>
      </c>
      <c r="B30" s="254" t="s">
        <v>247</v>
      </c>
      <c r="C30" s="255" t="s">
        <v>243</v>
      </c>
      <c r="D30" s="253">
        <f>INDEX('[2]MEMORIAS  (2)'!K28:K244,MATCH(A30,'[2]MEMORIAS  (2)'!A28:A244))</f>
        <v>1232</v>
      </c>
      <c r="E30" s="256"/>
      <c r="F30" s="256"/>
      <c r="G30" s="95"/>
      <c r="H30" s="95"/>
      <c r="I30" s="95"/>
      <c r="J30" s="95"/>
      <c r="K30" s="95"/>
      <c r="L30" s="95"/>
      <c r="M30" s="95"/>
      <c r="N30" s="95"/>
      <c r="O30" s="95"/>
      <c r="P30" s="95"/>
      <c r="Q30" s="95"/>
      <c r="R30" s="95"/>
      <c r="S30" s="95"/>
      <c r="T30" s="95"/>
      <c r="U30" s="95"/>
      <c r="V30" s="95"/>
      <c r="W30" s="95"/>
      <c r="X30" s="95"/>
      <c r="Y30" s="95"/>
    </row>
    <row r="31" spans="1:25" ht="27.6" x14ac:dyDescent="0.3">
      <c r="A31" s="268">
        <f t="shared" si="1"/>
        <v>2.0699999999999998</v>
      </c>
      <c r="B31" s="254" t="s">
        <v>248</v>
      </c>
      <c r="C31" s="255" t="s">
        <v>243</v>
      </c>
      <c r="D31" s="253">
        <f>INDEX('[2]MEMORIAS  (2)'!K29:K245,MATCH(A31,'[2]MEMORIAS  (2)'!A29:A245))</f>
        <v>878.85599999999999</v>
      </c>
      <c r="E31" s="256"/>
      <c r="F31" s="256"/>
      <c r="G31" s="95"/>
      <c r="H31" s="95"/>
      <c r="I31" s="95"/>
      <c r="J31" s="95"/>
      <c r="K31" s="95"/>
      <c r="L31" s="95"/>
      <c r="M31" s="95"/>
      <c r="N31" s="95"/>
      <c r="O31" s="95"/>
      <c r="P31" s="95"/>
      <c r="Q31" s="95"/>
      <c r="R31" s="95"/>
      <c r="S31" s="95"/>
      <c r="T31" s="95"/>
      <c r="U31" s="95"/>
      <c r="V31" s="95"/>
      <c r="W31" s="95"/>
      <c r="X31" s="95"/>
      <c r="Y31" s="95"/>
    </row>
    <row r="32" spans="1:25" ht="34.950000000000003" customHeight="1" x14ac:dyDescent="0.3">
      <c r="A32" s="268">
        <f t="shared" si="1"/>
        <v>2.08</v>
      </c>
      <c r="B32" s="254" t="s">
        <v>249</v>
      </c>
      <c r="C32" s="255" t="s">
        <v>0</v>
      </c>
      <c r="D32" s="253">
        <f>INDEX('[2]MEMORIAS  (2)'!K30:K246,MATCH(A32,'[2]MEMORIAS  (2)'!A30:A246))</f>
        <v>108.2</v>
      </c>
      <c r="E32" s="256"/>
      <c r="F32" s="256"/>
      <c r="G32" s="95"/>
      <c r="H32" s="95"/>
      <c r="I32" s="95"/>
      <c r="J32" s="95"/>
      <c r="K32" s="95"/>
      <c r="L32" s="95"/>
      <c r="M32" s="95"/>
      <c r="N32" s="95"/>
      <c r="O32" s="95"/>
      <c r="P32" s="95"/>
      <c r="Q32" s="95"/>
      <c r="R32" s="95"/>
      <c r="S32" s="95"/>
      <c r="T32" s="95"/>
      <c r="U32" s="95"/>
      <c r="V32" s="95"/>
      <c r="W32" s="95"/>
      <c r="X32" s="95"/>
      <c r="Y32" s="95"/>
    </row>
    <row r="33" spans="1:25" ht="27.6" x14ac:dyDescent="0.3">
      <c r="A33" s="268">
        <f t="shared" si="1"/>
        <v>2.09</v>
      </c>
      <c r="B33" s="254" t="s">
        <v>250</v>
      </c>
      <c r="C33" s="255" t="s">
        <v>73</v>
      </c>
      <c r="D33" s="253">
        <f>INDEX('[2]MEMORIAS  (2)'!K31:K247,MATCH(A33,'[2]MEMORIAS  (2)'!A31:A247))</f>
        <v>0.84800000000000009</v>
      </c>
      <c r="E33" s="256"/>
      <c r="F33" s="256"/>
      <c r="G33" s="95"/>
      <c r="H33" s="95"/>
      <c r="I33" s="95"/>
      <c r="J33" s="95"/>
      <c r="K33" s="95"/>
      <c r="L33" s="95"/>
      <c r="M33" s="95"/>
      <c r="N33" s="95"/>
      <c r="O33" s="95"/>
      <c r="P33" s="95"/>
      <c r="Q33" s="95"/>
      <c r="R33" s="95"/>
      <c r="S33" s="95"/>
      <c r="T33" s="95"/>
      <c r="U33" s="95"/>
      <c r="V33" s="95"/>
      <c r="W33" s="95"/>
      <c r="X33" s="95"/>
      <c r="Y33" s="95"/>
    </row>
    <row r="34" spans="1:25" ht="27.6" x14ac:dyDescent="0.3">
      <c r="A34" s="268">
        <f t="shared" si="1"/>
        <v>2.1</v>
      </c>
      <c r="B34" s="254" t="s">
        <v>251</v>
      </c>
      <c r="C34" s="255" t="s">
        <v>243</v>
      </c>
      <c r="D34" s="253">
        <f>INDEX('[2]MEMORIAS  (2)'!K32:K248,MATCH(A34,'[2]MEMORIAS  (2)'!A32:A248))</f>
        <v>671.81000000000006</v>
      </c>
      <c r="E34" s="256"/>
      <c r="F34" s="256"/>
      <c r="G34" s="95"/>
      <c r="H34" s="95"/>
      <c r="I34" s="95"/>
      <c r="J34" s="95"/>
      <c r="K34" s="95"/>
      <c r="L34" s="95"/>
      <c r="M34" s="95"/>
      <c r="N34" s="95"/>
      <c r="O34" s="95"/>
      <c r="P34" s="95"/>
      <c r="Q34" s="95"/>
      <c r="R34" s="95"/>
      <c r="S34" s="95"/>
      <c r="T34" s="95"/>
      <c r="U34" s="95"/>
      <c r="V34" s="95"/>
      <c r="W34" s="95"/>
      <c r="X34" s="95"/>
      <c r="Y34" s="95"/>
    </row>
    <row r="35" spans="1:25" x14ac:dyDescent="0.3">
      <c r="A35" s="261"/>
      <c r="B35" s="262"/>
      <c r="C35" s="262"/>
      <c r="D35" s="263"/>
      <c r="E35" s="264" t="str">
        <f>"SUBTOTAL CAP. "&amp;A24&amp;" "&amp;B24</f>
        <v>SUBTOTAL CAP. 2 CIMENTACIÓN Y ESTRUCTURA METÁLICA</v>
      </c>
      <c r="F35" s="265"/>
      <c r="G35" s="95"/>
      <c r="H35" s="95"/>
      <c r="I35" s="267">
        <f>+'[3]PRESUPUESTO LAB'!$F$35</f>
        <v>154301657</v>
      </c>
      <c r="J35" s="95"/>
      <c r="K35" s="95"/>
      <c r="L35" s="95"/>
      <c r="M35" s="95"/>
      <c r="N35" s="95"/>
      <c r="O35" s="95"/>
      <c r="P35" s="95"/>
      <c r="Q35" s="95"/>
      <c r="R35" s="95"/>
      <c r="S35" s="95"/>
      <c r="T35" s="95"/>
      <c r="U35" s="95"/>
      <c r="V35" s="95"/>
      <c r="W35" s="95"/>
      <c r="X35" s="95"/>
      <c r="Y35" s="95"/>
    </row>
    <row r="36" spans="1:25" x14ac:dyDescent="0.3">
      <c r="A36" s="243"/>
      <c r="B36" s="244"/>
      <c r="C36" s="244" t="s">
        <v>239</v>
      </c>
      <c r="D36" s="245"/>
      <c r="E36" s="246"/>
      <c r="F36" s="246"/>
      <c r="G36" s="95"/>
      <c r="H36" s="95"/>
      <c r="I36" s="95"/>
      <c r="J36" s="95"/>
      <c r="K36" s="95"/>
      <c r="L36" s="95"/>
      <c r="M36" s="95"/>
      <c r="N36" s="95"/>
      <c r="O36" s="95"/>
      <c r="P36" s="95"/>
      <c r="Q36" s="95"/>
      <c r="R36" s="95"/>
      <c r="S36" s="95"/>
      <c r="T36" s="95"/>
      <c r="U36" s="95"/>
      <c r="V36" s="95"/>
      <c r="W36" s="95"/>
      <c r="X36" s="95"/>
      <c r="Y36" s="95"/>
    </row>
    <row r="37" spans="1:25" x14ac:dyDescent="0.3">
      <c r="A37" s="247">
        <f>+A24+1</f>
        <v>3</v>
      </c>
      <c r="B37" s="248" t="s">
        <v>252</v>
      </c>
      <c r="C37" s="249"/>
      <c r="D37" s="250"/>
      <c r="E37" s="251"/>
      <c r="F37" s="252"/>
      <c r="G37" s="95"/>
      <c r="H37" s="95"/>
      <c r="I37" s="95"/>
      <c r="J37" s="95"/>
      <c r="K37" s="95"/>
      <c r="L37" s="95"/>
      <c r="M37" s="95"/>
      <c r="N37" s="95"/>
      <c r="O37" s="95"/>
      <c r="P37" s="95"/>
      <c r="Q37" s="95"/>
      <c r="R37" s="95"/>
      <c r="S37" s="95"/>
      <c r="T37" s="95"/>
      <c r="U37" s="95"/>
      <c r="V37" s="95"/>
      <c r="W37" s="95"/>
      <c r="X37" s="95"/>
      <c r="Y37" s="95"/>
    </row>
    <row r="38" spans="1:25" ht="48" customHeight="1" x14ac:dyDescent="0.3">
      <c r="A38" s="268">
        <f t="shared" ref="A38:A40" si="2">ROUND(A37+0.01,2)</f>
        <v>3.01</v>
      </c>
      <c r="B38" s="254" t="s">
        <v>253</v>
      </c>
      <c r="C38" s="255" t="s">
        <v>0</v>
      </c>
      <c r="D38" s="253">
        <f>INDEX('[2]MEMORIAS  (2)'!K36:K252,MATCH(A38,'[2]MEMORIAS  (2)'!A36:A252))</f>
        <v>179.87200000000001</v>
      </c>
      <c r="E38" s="256"/>
      <c r="F38" s="256"/>
      <c r="G38" s="95"/>
      <c r="H38" s="95"/>
      <c r="I38" s="95"/>
      <c r="J38" s="95"/>
      <c r="K38" s="95"/>
      <c r="L38" s="95"/>
      <c r="M38" s="95"/>
      <c r="N38" s="95"/>
      <c r="O38" s="95"/>
      <c r="P38" s="95"/>
      <c r="Q38" s="95"/>
      <c r="R38" s="95"/>
      <c r="S38" s="95"/>
      <c r="T38" s="95"/>
      <c r="U38" s="95"/>
      <c r="V38" s="95"/>
      <c r="W38" s="95"/>
      <c r="X38" s="95"/>
      <c r="Y38" s="95"/>
    </row>
    <row r="39" spans="1:25" ht="42.6" customHeight="1" x14ac:dyDescent="0.3">
      <c r="A39" s="268">
        <f t="shared" si="2"/>
        <v>3.02</v>
      </c>
      <c r="B39" s="254" t="s">
        <v>254</v>
      </c>
      <c r="C39" s="255" t="s">
        <v>27</v>
      </c>
      <c r="D39" s="253">
        <f>INDEX('[2]MEMORIAS  (2)'!K37:K253,MATCH(A39,'[2]MEMORIAS  (2)'!A37:A253))</f>
        <v>62.716666666666669</v>
      </c>
      <c r="E39" s="256"/>
      <c r="F39" s="256"/>
      <c r="G39" s="95"/>
      <c r="H39" s="95"/>
      <c r="I39" s="95"/>
      <c r="J39" s="95"/>
      <c r="K39" s="95"/>
      <c r="L39" s="95"/>
      <c r="M39" s="95"/>
      <c r="N39" s="95"/>
      <c r="O39" s="95"/>
      <c r="P39" s="95"/>
      <c r="Q39" s="95"/>
      <c r="R39" s="95"/>
      <c r="S39" s="95"/>
      <c r="T39" s="95"/>
      <c r="U39" s="95"/>
      <c r="V39" s="95"/>
      <c r="W39" s="95"/>
      <c r="X39" s="95"/>
      <c r="Y39" s="95"/>
    </row>
    <row r="40" spans="1:25" ht="27.6" x14ac:dyDescent="0.3">
      <c r="A40" s="268">
        <f t="shared" si="2"/>
        <v>3.03</v>
      </c>
      <c r="B40" s="254" t="s">
        <v>255</v>
      </c>
      <c r="C40" s="255" t="s">
        <v>0</v>
      </c>
      <c r="D40" s="253">
        <f>INDEX('[2]MEMORIAS  (2)'!K38:K254,MATCH(A40,'[2]MEMORIAS  (2)'!A38:A254))</f>
        <v>179.87200000000001</v>
      </c>
      <c r="E40" s="256"/>
      <c r="F40" s="256"/>
      <c r="G40" s="95"/>
      <c r="H40" s="95"/>
      <c r="I40" s="95"/>
      <c r="J40" s="95"/>
      <c r="K40" s="95"/>
      <c r="L40" s="95"/>
      <c r="M40" s="95"/>
      <c r="N40" s="95"/>
      <c r="O40" s="95"/>
      <c r="P40" s="95"/>
      <c r="Q40" s="95"/>
      <c r="R40" s="95"/>
      <c r="S40" s="95"/>
      <c r="T40" s="95"/>
      <c r="U40" s="95"/>
      <c r="V40" s="95"/>
      <c r="W40" s="95"/>
      <c r="X40" s="95"/>
      <c r="Y40" s="95"/>
    </row>
    <row r="41" spans="1:25" x14ac:dyDescent="0.3">
      <c r="A41" s="261"/>
      <c r="B41" s="262"/>
      <c r="C41" s="262"/>
      <c r="D41" s="263"/>
      <c r="E41" s="264" t="str">
        <f>"SUBTOTAL CAP. "&amp;A37&amp;" "&amp;B37</f>
        <v>SUBTOTAL CAP. 3 MAMPOSTERÍA, CERRAMIENTOS Y PAÑETES</v>
      </c>
      <c r="F41" s="265"/>
      <c r="G41" s="95"/>
      <c r="H41" s="95"/>
      <c r="I41" s="267">
        <f>+'[3]PRESUPUESTO LAB'!$F$41</f>
        <v>26203820</v>
      </c>
      <c r="J41" s="95"/>
      <c r="K41" s="95"/>
      <c r="L41" s="95"/>
      <c r="M41" s="95"/>
      <c r="N41" s="95"/>
      <c r="O41" s="95"/>
      <c r="P41" s="95"/>
      <c r="Q41" s="95"/>
      <c r="R41" s="95"/>
      <c r="S41" s="95"/>
      <c r="T41" s="95"/>
      <c r="U41" s="95"/>
      <c r="V41" s="95"/>
      <c r="W41" s="95"/>
      <c r="X41" s="95"/>
      <c r="Y41" s="95"/>
    </row>
    <row r="42" spans="1:25" x14ac:dyDescent="0.3">
      <c r="A42" s="243"/>
      <c r="B42" s="244"/>
      <c r="C42" s="244" t="s">
        <v>239</v>
      </c>
      <c r="D42" s="245"/>
      <c r="E42" s="246"/>
      <c r="F42" s="246"/>
      <c r="G42" s="95"/>
      <c r="H42" s="95"/>
      <c r="I42" s="95"/>
      <c r="J42" s="95"/>
      <c r="K42" s="95"/>
      <c r="L42" s="95"/>
      <c r="M42" s="95"/>
      <c r="N42" s="95"/>
      <c r="O42" s="95"/>
      <c r="P42" s="95"/>
      <c r="Q42" s="95"/>
      <c r="R42" s="95"/>
      <c r="S42" s="95"/>
      <c r="T42" s="95"/>
      <c r="U42" s="95"/>
      <c r="V42" s="95"/>
      <c r="W42" s="95"/>
      <c r="X42" s="95"/>
      <c r="Y42" s="95"/>
    </row>
    <row r="43" spans="1:25" x14ac:dyDescent="0.3">
      <c r="A43" s="247">
        <f>+A37+1</f>
        <v>4</v>
      </c>
      <c r="B43" s="269" t="s">
        <v>256</v>
      </c>
      <c r="C43" s="270"/>
      <c r="D43" s="271"/>
      <c r="E43" s="272"/>
      <c r="F43" s="273"/>
      <c r="G43" s="95"/>
      <c r="H43" s="95"/>
      <c r="I43" s="95"/>
      <c r="J43" s="95"/>
      <c r="K43" s="95"/>
      <c r="L43" s="95"/>
      <c r="M43" s="95"/>
      <c r="N43" s="95"/>
      <c r="O43" s="95"/>
      <c r="P43" s="95"/>
      <c r="Q43" s="95"/>
      <c r="R43" s="95"/>
      <c r="S43" s="95"/>
      <c r="T43" s="95"/>
      <c r="U43" s="95"/>
      <c r="V43" s="95"/>
      <c r="W43" s="95"/>
      <c r="X43" s="95"/>
      <c r="Y43" s="95"/>
    </row>
    <row r="44" spans="1:25" ht="27.6" x14ac:dyDescent="0.3">
      <c r="A44" s="274">
        <f t="shared" ref="A44:A48" si="3">ROUND(A43+0.01,2)</f>
        <v>4.01</v>
      </c>
      <c r="B44" s="275" t="s">
        <v>257</v>
      </c>
      <c r="C44" s="276" t="s">
        <v>27</v>
      </c>
      <c r="D44" s="253">
        <f>INDEX('[2]MEMORIAS  (2)'!K41:K258,MATCH(A44,'[2]MEMORIAS  (2)'!A41:A258))</f>
        <v>5</v>
      </c>
      <c r="E44" s="256"/>
      <c r="F44" s="256"/>
      <c r="G44" s="95"/>
      <c r="H44" s="95"/>
      <c r="I44" s="95"/>
      <c r="J44" s="95"/>
      <c r="K44" s="95"/>
      <c r="L44" s="95"/>
      <c r="M44" s="95"/>
      <c r="N44" s="95"/>
      <c r="O44" s="95"/>
      <c r="P44" s="95"/>
      <c r="Q44" s="95"/>
      <c r="R44" s="95"/>
      <c r="S44" s="95"/>
      <c r="T44" s="95"/>
      <c r="U44" s="95"/>
      <c r="V44" s="95"/>
      <c r="W44" s="95"/>
      <c r="X44" s="95"/>
      <c r="Y44" s="95"/>
    </row>
    <row r="45" spans="1:25" ht="69" x14ac:dyDescent="0.3">
      <c r="A45" s="253">
        <f t="shared" si="3"/>
        <v>4.0199999999999996</v>
      </c>
      <c r="B45" s="275" t="s">
        <v>82</v>
      </c>
      <c r="C45" s="276" t="s">
        <v>27</v>
      </c>
      <c r="D45" s="253">
        <f>INDEX('[2]MEMORIAS  (2)'!K42:K259,MATCH(A45,'[2]MEMORIAS  (2)'!A42:A259))</f>
        <v>5</v>
      </c>
      <c r="E45" s="256"/>
      <c r="F45" s="256"/>
      <c r="G45" s="95"/>
      <c r="H45" s="95"/>
      <c r="I45" s="95"/>
      <c r="J45" s="95"/>
      <c r="K45" s="95"/>
      <c r="L45" s="95"/>
      <c r="M45" s="95"/>
      <c r="N45" s="95"/>
      <c r="O45" s="95"/>
      <c r="P45" s="95"/>
      <c r="Q45" s="95"/>
      <c r="R45" s="95"/>
      <c r="S45" s="95"/>
      <c r="T45" s="95"/>
      <c r="U45" s="95"/>
      <c r="V45" s="95"/>
      <c r="W45" s="95"/>
      <c r="X45" s="95"/>
      <c r="Y45" s="95"/>
    </row>
    <row r="46" spans="1:25" ht="27.6" x14ac:dyDescent="0.3">
      <c r="A46" s="253">
        <f t="shared" si="3"/>
        <v>4.03</v>
      </c>
      <c r="B46" s="275" t="s">
        <v>258</v>
      </c>
      <c r="C46" s="276" t="s">
        <v>85</v>
      </c>
      <c r="D46" s="253">
        <f>INDEX('[2]MEMORIAS  (2)'!K43:K260,MATCH(A46,'[2]MEMORIAS  (2)'!A43:A260))</f>
        <v>1</v>
      </c>
      <c r="E46" s="256"/>
      <c r="F46" s="256"/>
      <c r="G46" s="95"/>
      <c r="H46" s="95"/>
      <c r="I46" s="95"/>
      <c r="J46" s="95"/>
      <c r="K46" s="95"/>
      <c r="L46" s="95"/>
      <c r="M46" s="95"/>
      <c r="N46" s="95"/>
      <c r="O46" s="95"/>
      <c r="P46" s="95"/>
      <c r="Q46" s="95"/>
      <c r="R46" s="95"/>
      <c r="S46" s="95"/>
      <c r="T46" s="95"/>
      <c r="U46" s="95"/>
      <c r="V46" s="95"/>
      <c r="W46" s="95"/>
      <c r="X46" s="95"/>
      <c r="Y46" s="95"/>
    </row>
    <row r="47" spans="1:25" ht="27.6" x14ac:dyDescent="0.3">
      <c r="A47" s="253">
        <f t="shared" si="3"/>
        <v>4.04</v>
      </c>
      <c r="B47" s="275" t="s">
        <v>259</v>
      </c>
      <c r="C47" s="276" t="s">
        <v>85</v>
      </c>
      <c r="D47" s="253">
        <f>INDEX('[2]MEMORIAS  (2)'!K44:K261,MATCH(A47,'[2]MEMORIAS  (2)'!A44:A261))</f>
        <v>1</v>
      </c>
      <c r="E47" s="256"/>
      <c r="F47" s="256"/>
      <c r="G47" s="95"/>
      <c r="H47" s="95"/>
      <c r="I47" s="95"/>
      <c r="J47" s="95"/>
      <c r="K47" s="95"/>
      <c r="L47" s="95"/>
      <c r="M47" s="95"/>
      <c r="N47" s="95"/>
      <c r="O47" s="95"/>
      <c r="P47" s="95"/>
      <c r="Q47" s="95"/>
      <c r="R47" s="95"/>
      <c r="S47" s="95"/>
      <c r="T47" s="95"/>
      <c r="U47" s="95"/>
      <c r="V47" s="95"/>
      <c r="W47" s="95"/>
      <c r="X47" s="95"/>
      <c r="Y47" s="95"/>
    </row>
    <row r="48" spans="1:25" ht="27.6" x14ac:dyDescent="0.3">
      <c r="A48" s="253">
        <f t="shared" si="3"/>
        <v>4.05</v>
      </c>
      <c r="B48" s="275" t="s">
        <v>260</v>
      </c>
      <c r="C48" s="276" t="s">
        <v>27</v>
      </c>
      <c r="D48" s="253">
        <f>INDEX('[2]MEMORIAS  (2)'!K45:K262,MATCH(A48,'[2]MEMORIAS  (2)'!A45:A262))</f>
        <v>5</v>
      </c>
      <c r="E48" s="256"/>
      <c r="F48" s="256"/>
      <c r="G48" s="95"/>
      <c r="H48" s="95"/>
      <c r="I48" s="95"/>
      <c r="J48" s="95"/>
      <c r="K48" s="95"/>
      <c r="L48" s="95"/>
      <c r="M48" s="95"/>
      <c r="N48" s="95"/>
      <c r="O48" s="95"/>
      <c r="P48" s="95"/>
      <c r="Q48" s="95"/>
      <c r="R48" s="95"/>
      <c r="S48" s="95"/>
      <c r="T48" s="95"/>
      <c r="U48" s="95"/>
      <c r="V48" s="95"/>
      <c r="W48" s="95"/>
      <c r="X48" s="95"/>
      <c r="Y48" s="95"/>
    </row>
    <row r="49" spans="1:25" x14ac:dyDescent="0.3">
      <c r="A49" s="261"/>
      <c r="B49" s="262"/>
      <c r="C49" s="262"/>
      <c r="D49" s="263"/>
      <c r="E49" s="264" t="str">
        <f>"SUBTOTAL CAP. "&amp;A43&amp;" "&amp;B43</f>
        <v>SUBTOTAL CAP. 4 INSTALACIONES HIDROSANITARIAS Y REDES TÉCNICAS</v>
      </c>
      <c r="F49" s="265"/>
      <c r="G49" s="95"/>
      <c r="H49" s="95"/>
      <c r="I49" s="267">
        <f>+'[3]PRESUPUESTO LAB'!$F$49</f>
        <v>646074</v>
      </c>
      <c r="J49" s="95"/>
      <c r="K49" s="95"/>
      <c r="L49" s="95"/>
      <c r="M49" s="95"/>
      <c r="N49" s="95"/>
      <c r="O49" s="95"/>
      <c r="P49" s="95"/>
      <c r="Q49" s="95"/>
      <c r="R49" s="95"/>
      <c r="S49" s="95"/>
      <c r="T49" s="95"/>
      <c r="U49" s="95"/>
      <c r="V49" s="95"/>
      <c r="W49" s="95"/>
      <c r="X49" s="95"/>
      <c r="Y49" s="95"/>
    </row>
    <row r="50" spans="1:25" x14ac:dyDescent="0.3">
      <c r="A50" s="243"/>
      <c r="B50" s="244"/>
      <c r="C50" s="244" t="s">
        <v>239</v>
      </c>
      <c r="D50" s="245"/>
      <c r="E50" s="246"/>
      <c r="F50" s="246"/>
      <c r="G50" s="95"/>
      <c r="H50" s="95"/>
      <c r="I50" s="95"/>
      <c r="J50" s="95"/>
      <c r="K50" s="95"/>
      <c r="L50" s="95"/>
      <c r="M50" s="95"/>
      <c r="N50" s="95"/>
      <c r="O50" s="95"/>
      <c r="P50" s="95"/>
      <c r="Q50" s="95"/>
      <c r="R50" s="95"/>
      <c r="S50" s="95"/>
      <c r="T50" s="95"/>
      <c r="U50" s="95"/>
      <c r="V50" s="95"/>
      <c r="W50" s="95"/>
      <c r="X50" s="95"/>
      <c r="Y50" s="95"/>
    </row>
    <row r="51" spans="1:25" x14ac:dyDescent="0.3">
      <c r="A51" s="277">
        <f>+A43+1</f>
        <v>5</v>
      </c>
      <c r="B51" s="278" t="s">
        <v>261</v>
      </c>
      <c r="C51" s="279"/>
      <c r="D51" s="280"/>
      <c r="E51" s="281"/>
      <c r="F51" s="282"/>
      <c r="G51" s="95"/>
      <c r="H51" s="95"/>
      <c r="I51" s="95"/>
      <c r="J51" s="95"/>
      <c r="K51" s="95"/>
      <c r="L51" s="95"/>
      <c r="M51" s="95"/>
      <c r="N51" s="95"/>
      <c r="O51" s="95"/>
      <c r="P51" s="95"/>
      <c r="Q51" s="95"/>
      <c r="R51" s="95"/>
      <c r="S51" s="95"/>
      <c r="T51" s="95"/>
      <c r="U51" s="95"/>
      <c r="V51" s="95"/>
      <c r="W51" s="95"/>
      <c r="X51" s="95"/>
      <c r="Y51" s="95"/>
    </row>
    <row r="52" spans="1:25" ht="55.8" x14ac:dyDescent="0.3">
      <c r="A52" s="253">
        <f t="shared" ref="A52:A75" si="4">ROUND(A51+0.01,2)</f>
        <v>5.01</v>
      </c>
      <c r="B52" s="283" t="s">
        <v>262</v>
      </c>
      <c r="C52" s="255" t="s">
        <v>27</v>
      </c>
      <c r="D52" s="253">
        <f>INDEX('[2]MEMORIAS  (2)'!K49:K266,MATCH(A52,'[2]MEMORIAS  (2)'!A49:A266))</f>
        <v>15</v>
      </c>
      <c r="E52" s="256"/>
      <c r="F52" s="256"/>
      <c r="G52" s="95"/>
      <c r="H52" s="95"/>
      <c r="I52" s="95"/>
      <c r="J52" s="95"/>
      <c r="K52" s="95"/>
      <c r="L52" s="95"/>
      <c r="M52" s="95"/>
      <c r="N52" s="95"/>
      <c r="O52" s="95"/>
      <c r="P52" s="95"/>
      <c r="Q52" s="95"/>
      <c r="R52" s="95"/>
      <c r="S52" s="95"/>
      <c r="T52" s="95"/>
      <c r="U52" s="95"/>
      <c r="V52" s="95"/>
      <c r="W52" s="95"/>
      <c r="X52" s="95"/>
      <c r="Y52" s="95"/>
    </row>
    <row r="53" spans="1:25" ht="42" x14ac:dyDescent="0.3">
      <c r="A53" s="253">
        <f t="shared" si="4"/>
        <v>5.0199999999999996</v>
      </c>
      <c r="B53" s="283" t="s">
        <v>263</v>
      </c>
      <c r="C53" s="255" t="s">
        <v>15</v>
      </c>
      <c r="D53" s="253">
        <f>INDEX('[2]MEMORIAS  (2)'!K50:K267,MATCH(A53,'[2]MEMORIAS  (2)'!A50:A267))</f>
        <v>1</v>
      </c>
      <c r="E53" s="256"/>
      <c r="F53" s="256"/>
      <c r="G53" s="95"/>
      <c r="H53" s="95"/>
      <c r="I53" s="95"/>
      <c r="J53" s="95"/>
      <c r="K53" s="95"/>
      <c r="L53" s="95"/>
      <c r="M53" s="95"/>
      <c r="N53" s="95"/>
      <c r="O53" s="95"/>
      <c r="P53" s="95"/>
      <c r="Q53" s="95"/>
      <c r="R53" s="95"/>
      <c r="S53" s="95"/>
      <c r="T53" s="95"/>
      <c r="U53" s="95"/>
      <c r="V53" s="95"/>
      <c r="W53" s="95"/>
      <c r="X53" s="95"/>
      <c r="Y53" s="95"/>
    </row>
    <row r="54" spans="1:25" ht="43.95" customHeight="1" x14ac:dyDescent="0.3">
      <c r="A54" s="253">
        <f t="shared" si="4"/>
        <v>5.03</v>
      </c>
      <c r="B54" s="283" t="s">
        <v>264</v>
      </c>
      <c r="C54" s="255" t="s">
        <v>27</v>
      </c>
      <c r="D54" s="253">
        <f>INDEX('[2]MEMORIAS  (2)'!K51:K268,MATCH(A54,'[2]MEMORIAS  (2)'!A51:A268))</f>
        <v>70.06</v>
      </c>
      <c r="E54" s="256"/>
      <c r="F54" s="256"/>
      <c r="G54" s="95"/>
      <c r="H54" s="95"/>
      <c r="I54" s="95"/>
      <c r="J54" s="95"/>
      <c r="K54" s="95"/>
      <c r="L54" s="95"/>
      <c r="M54" s="95"/>
      <c r="N54" s="95"/>
      <c r="O54" s="95"/>
      <c r="P54" s="95"/>
      <c r="Q54" s="95"/>
      <c r="R54" s="95"/>
      <c r="S54" s="95"/>
      <c r="T54" s="95"/>
      <c r="U54" s="95"/>
      <c r="V54" s="95"/>
      <c r="W54" s="95"/>
      <c r="X54" s="95"/>
      <c r="Y54" s="95"/>
    </row>
    <row r="55" spans="1:25" ht="42" x14ac:dyDescent="0.3">
      <c r="A55" s="253">
        <f t="shared" si="4"/>
        <v>5.04</v>
      </c>
      <c r="B55" s="283" t="s">
        <v>265</v>
      </c>
      <c r="C55" s="255" t="s">
        <v>27</v>
      </c>
      <c r="D55" s="253">
        <f>INDEX('[2]MEMORIAS  (2)'!K52:K269,MATCH(A55,'[2]MEMORIAS  (2)'!A52:A269))</f>
        <v>93.570000000000007</v>
      </c>
      <c r="E55" s="256"/>
      <c r="F55" s="256"/>
      <c r="G55" s="95"/>
      <c r="H55" s="95"/>
      <c r="I55" s="95"/>
      <c r="J55" s="95"/>
      <c r="K55" s="95"/>
      <c r="L55" s="95"/>
      <c r="M55" s="95"/>
      <c r="N55" s="95"/>
      <c r="O55" s="95"/>
      <c r="P55" s="95"/>
      <c r="Q55" s="95"/>
      <c r="R55" s="95"/>
      <c r="S55" s="95"/>
      <c r="T55" s="95"/>
      <c r="U55" s="95"/>
      <c r="V55" s="95"/>
      <c r="W55" s="95"/>
      <c r="X55" s="95"/>
      <c r="Y55" s="95"/>
    </row>
    <row r="56" spans="1:25" ht="54.45" customHeight="1" x14ac:dyDescent="0.3">
      <c r="A56" s="253">
        <f t="shared" si="4"/>
        <v>5.05</v>
      </c>
      <c r="B56" s="283" t="s">
        <v>266</v>
      </c>
      <c r="C56" s="255" t="s">
        <v>85</v>
      </c>
      <c r="D56" s="253">
        <f>INDEX('[2]MEMORIAS  (2)'!K53:K270,MATCH(A56,'[2]MEMORIAS  (2)'!A53:A270))</f>
        <v>28</v>
      </c>
      <c r="E56" s="256"/>
      <c r="F56" s="256"/>
      <c r="G56" s="95"/>
      <c r="H56" s="95"/>
      <c r="I56" s="95"/>
      <c r="J56" s="95"/>
      <c r="K56" s="95"/>
      <c r="L56" s="95"/>
      <c r="M56" s="95"/>
      <c r="N56" s="95"/>
      <c r="O56" s="95"/>
      <c r="P56" s="95"/>
      <c r="Q56" s="95"/>
      <c r="R56" s="95"/>
      <c r="S56" s="95"/>
      <c r="T56" s="95"/>
      <c r="U56" s="95"/>
      <c r="V56" s="95"/>
      <c r="W56" s="95"/>
      <c r="X56" s="95"/>
      <c r="Y56" s="95"/>
    </row>
    <row r="57" spans="1:25" ht="42" x14ac:dyDescent="0.3">
      <c r="A57" s="253">
        <f t="shared" si="4"/>
        <v>5.0599999999999996</v>
      </c>
      <c r="B57" s="283" t="s">
        <v>267</v>
      </c>
      <c r="C57" s="255" t="s">
        <v>85</v>
      </c>
      <c r="D57" s="253">
        <f>INDEX('[2]MEMORIAS  (2)'!K54:K271,MATCH(A57,'[2]MEMORIAS  (2)'!A54:A271))</f>
        <v>20</v>
      </c>
      <c r="E57" s="256"/>
      <c r="F57" s="256"/>
      <c r="G57" s="95"/>
      <c r="H57" s="95"/>
      <c r="I57" s="95"/>
      <c r="J57" s="95"/>
      <c r="K57" s="95"/>
      <c r="L57" s="95"/>
      <c r="M57" s="95"/>
      <c r="N57" s="95"/>
      <c r="O57" s="95"/>
      <c r="P57" s="95"/>
      <c r="Q57" s="95"/>
      <c r="R57" s="95"/>
      <c r="S57" s="95"/>
      <c r="T57" s="95"/>
      <c r="U57" s="95"/>
      <c r="V57" s="95"/>
      <c r="W57" s="95"/>
      <c r="X57" s="95"/>
      <c r="Y57" s="95"/>
    </row>
    <row r="58" spans="1:25" ht="42" x14ac:dyDescent="0.3">
      <c r="A58" s="253">
        <f t="shared" si="4"/>
        <v>5.07</v>
      </c>
      <c r="B58" s="283" t="s">
        <v>268</v>
      </c>
      <c r="C58" s="255" t="s">
        <v>85</v>
      </c>
      <c r="D58" s="253">
        <f>INDEX('[2]MEMORIAS  (2)'!K55:K272,MATCH(A58,'[2]MEMORIAS  (2)'!A55:A272))</f>
        <v>1</v>
      </c>
      <c r="E58" s="256"/>
      <c r="F58" s="256"/>
      <c r="G58" s="95"/>
      <c r="H58" s="95"/>
      <c r="I58" s="95"/>
      <c r="J58" s="95"/>
      <c r="K58" s="95"/>
      <c r="L58" s="95"/>
      <c r="M58" s="95"/>
      <c r="N58" s="95"/>
      <c r="O58" s="95"/>
      <c r="P58" s="95"/>
      <c r="Q58" s="95"/>
      <c r="R58" s="95"/>
      <c r="S58" s="95"/>
      <c r="T58" s="95"/>
      <c r="U58" s="95"/>
      <c r="V58" s="95"/>
      <c r="W58" s="95"/>
      <c r="X58" s="95"/>
      <c r="Y58" s="95"/>
    </row>
    <row r="59" spans="1:25" ht="42" x14ac:dyDescent="0.3">
      <c r="A59" s="253">
        <f t="shared" si="4"/>
        <v>5.08</v>
      </c>
      <c r="B59" s="283" t="s">
        <v>269</v>
      </c>
      <c r="C59" s="255" t="s">
        <v>85</v>
      </c>
      <c r="D59" s="253">
        <f>INDEX('[2]MEMORIAS  (2)'!K56:K273,MATCH(A59,'[2]MEMORIAS  (2)'!A56:A273))</f>
        <v>2</v>
      </c>
      <c r="E59" s="256"/>
      <c r="F59" s="256"/>
      <c r="G59" s="95"/>
      <c r="H59" s="95"/>
      <c r="I59" s="95"/>
      <c r="J59" s="95"/>
      <c r="K59" s="95"/>
      <c r="L59" s="95"/>
      <c r="M59" s="95"/>
      <c r="N59" s="95"/>
      <c r="O59" s="95"/>
      <c r="P59" s="95"/>
      <c r="Q59" s="95"/>
      <c r="R59" s="95"/>
      <c r="S59" s="95"/>
      <c r="T59" s="95"/>
      <c r="U59" s="95"/>
      <c r="V59" s="95"/>
      <c r="W59" s="95"/>
      <c r="X59" s="95"/>
      <c r="Y59" s="95"/>
    </row>
    <row r="60" spans="1:25" ht="42" x14ac:dyDescent="0.3">
      <c r="A60" s="253">
        <f t="shared" si="4"/>
        <v>5.09</v>
      </c>
      <c r="B60" s="283" t="s">
        <v>270</v>
      </c>
      <c r="C60" s="255" t="s">
        <v>85</v>
      </c>
      <c r="D60" s="253">
        <f>INDEX('[2]MEMORIAS  (2)'!K57:K274,MATCH(A60,'[2]MEMORIAS  (2)'!A57:A274))</f>
        <v>2</v>
      </c>
      <c r="E60" s="256"/>
      <c r="F60" s="256"/>
      <c r="G60" s="95"/>
      <c r="H60" s="95"/>
      <c r="I60" s="95"/>
      <c r="J60" s="95"/>
      <c r="K60" s="95"/>
      <c r="L60" s="95"/>
      <c r="M60" s="95"/>
      <c r="N60" s="95"/>
      <c r="O60" s="95"/>
      <c r="P60" s="95"/>
      <c r="Q60" s="95"/>
      <c r="R60" s="95"/>
      <c r="S60" s="95"/>
      <c r="T60" s="95"/>
      <c r="U60" s="95"/>
      <c r="V60" s="95"/>
      <c r="W60" s="95"/>
      <c r="X60" s="95"/>
      <c r="Y60" s="95"/>
    </row>
    <row r="61" spans="1:25" ht="28.2" x14ac:dyDescent="0.3">
      <c r="A61" s="253">
        <f t="shared" si="4"/>
        <v>5.0999999999999996</v>
      </c>
      <c r="B61" s="283" t="s">
        <v>271</v>
      </c>
      <c r="C61" s="255" t="s">
        <v>15</v>
      </c>
      <c r="D61" s="253">
        <f>INDEX('[2]MEMORIAS  (2)'!K58:K275,MATCH(A61,'[2]MEMORIAS  (2)'!A58:A275))</f>
        <v>4</v>
      </c>
      <c r="E61" s="256"/>
      <c r="F61" s="256"/>
      <c r="G61" s="95"/>
      <c r="H61" s="95"/>
      <c r="I61" s="95"/>
      <c r="J61" s="95"/>
      <c r="K61" s="95"/>
      <c r="L61" s="95"/>
      <c r="M61" s="95"/>
      <c r="N61" s="95"/>
      <c r="O61" s="95"/>
      <c r="P61" s="95"/>
      <c r="Q61" s="95"/>
      <c r="R61" s="95"/>
      <c r="S61" s="95"/>
      <c r="T61" s="95"/>
      <c r="U61" s="95"/>
      <c r="V61" s="95"/>
      <c r="W61" s="95"/>
      <c r="X61" s="95"/>
      <c r="Y61" s="95"/>
    </row>
    <row r="62" spans="1:25" ht="28.2" x14ac:dyDescent="0.3">
      <c r="A62" s="253">
        <f t="shared" si="4"/>
        <v>5.1100000000000003</v>
      </c>
      <c r="B62" s="283" t="s">
        <v>272</v>
      </c>
      <c r="C62" s="255" t="s">
        <v>15</v>
      </c>
      <c r="D62" s="253">
        <f>INDEX('[2]MEMORIAS  (2)'!K59:K276,MATCH(A62,'[2]MEMORIAS  (2)'!A59:A276))</f>
        <v>2</v>
      </c>
      <c r="E62" s="256"/>
      <c r="F62" s="256"/>
      <c r="G62" s="95"/>
      <c r="H62" s="95"/>
      <c r="I62" s="95"/>
      <c r="J62" s="95"/>
      <c r="K62" s="95"/>
      <c r="L62" s="95"/>
      <c r="M62" s="95"/>
      <c r="N62" s="95"/>
      <c r="O62" s="95"/>
      <c r="P62" s="95"/>
      <c r="Q62" s="95"/>
      <c r="R62" s="95"/>
      <c r="S62" s="95"/>
      <c r="T62" s="95"/>
      <c r="U62" s="95"/>
      <c r="V62" s="95"/>
      <c r="W62" s="95"/>
      <c r="X62" s="95"/>
      <c r="Y62" s="95"/>
    </row>
    <row r="63" spans="1:25" ht="28.2" x14ac:dyDescent="0.3">
      <c r="A63" s="253">
        <f t="shared" si="4"/>
        <v>5.12</v>
      </c>
      <c r="B63" s="283" t="s">
        <v>273</v>
      </c>
      <c r="C63" s="255" t="s">
        <v>15</v>
      </c>
      <c r="D63" s="253">
        <f>INDEX('[2]MEMORIAS  (2)'!K60:K277,MATCH(A63,'[2]MEMORIAS  (2)'!A60:A277))</f>
        <v>2</v>
      </c>
      <c r="E63" s="256"/>
      <c r="F63" s="256"/>
      <c r="G63" s="95"/>
      <c r="H63" s="95"/>
      <c r="I63" s="95"/>
      <c r="J63" s="95"/>
      <c r="K63" s="95"/>
      <c r="L63" s="95"/>
      <c r="M63" s="95"/>
      <c r="N63" s="95"/>
      <c r="O63" s="95"/>
      <c r="P63" s="95"/>
      <c r="Q63" s="95"/>
      <c r="R63" s="95"/>
      <c r="S63" s="95"/>
      <c r="T63" s="95"/>
      <c r="U63" s="95"/>
      <c r="V63" s="95"/>
      <c r="W63" s="95"/>
      <c r="X63" s="95"/>
      <c r="Y63" s="95"/>
    </row>
    <row r="64" spans="1:25" ht="28.2" x14ac:dyDescent="0.3">
      <c r="A64" s="253">
        <f t="shared" si="4"/>
        <v>5.13</v>
      </c>
      <c r="B64" s="283" t="s">
        <v>274</v>
      </c>
      <c r="C64" s="255" t="s">
        <v>15</v>
      </c>
      <c r="D64" s="253">
        <f>INDEX('[2]MEMORIAS  (2)'!K61:K278,MATCH(A64,'[2]MEMORIAS  (2)'!A61:A278))</f>
        <v>2</v>
      </c>
      <c r="E64" s="256"/>
      <c r="F64" s="256"/>
      <c r="G64" s="95"/>
      <c r="H64" s="95"/>
      <c r="I64" s="95"/>
      <c r="J64" s="95"/>
      <c r="K64" s="95"/>
      <c r="L64" s="95"/>
      <c r="M64" s="95"/>
      <c r="N64" s="95"/>
      <c r="O64" s="95"/>
      <c r="P64" s="95"/>
      <c r="Q64" s="95"/>
      <c r="R64" s="95"/>
      <c r="S64" s="95"/>
      <c r="T64" s="95"/>
      <c r="U64" s="95"/>
      <c r="V64" s="95"/>
      <c r="W64" s="95"/>
      <c r="X64" s="95"/>
      <c r="Y64" s="95"/>
    </row>
    <row r="65" spans="1:25" ht="28.2" x14ac:dyDescent="0.3">
      <c r="A65" s="253">
        <f t="shared" si="4"/>
        <v>5.14</v>
      </c>
      <c r="B65" s="283" t="s">
        <v>275</v>
      </c>
      <c r="C65" s="255" t="s">
        <v>15</v>
      </c>
      <c r="D65" s="253">
        <f>INDEX('[2]MEMORIAS  (2)'!K62:K279,MATCH(A65,'[2]MEMORIAS  (2)'!A62:A279))</f>
        <v>6</v>
      </c>
      <c r="E65" s="256"/>
      <c r="F65" s="256"/>
      <c r="G65" s="95"/>
      <c r="H65" s="95"/>
      <c r="I65" s="95"/>
      <c r="J65" s="95"/>
      <c r="K65" s="95"/>
      <c r="L65" s="95"/>
      <c r="M65" s="95"/>
      <c r="N65" s="95"/>
      <c r="O65" s="95"/>
      <c r="P65" s="95"/>
      <c r="Q65" s="95"/>
      <c r="R65" s="95"/>
      <c r="S65" s="95"/>
      <c r="T65" s="95"/>
      <c r="U65" s="95"/>
      <c r="V65" s="95"/>
      <c r="W65" s="95"/>
      <c r="X65" s="95"/>
      <c r="Y65" s="95"/>
    </row>
    <row r="66" spans="1:25" ht="42" x14ac:dyDescent="0.3">
      <c r="A66" s="253">
        <f t="shared" si="4"/>
        <v>5.15</v>
      </c>
      <c r="B66" s="283" t="s">
        <v>276</v>
      </c>
      <c r="C66" s="255" t="s">
        <v>15</v>
      </c>
      <c r="D66" s="253">
        <f>INDEX('[2]MEMORIAS  (2)'!K63:K280,MATCH(A66,'[2]MEMORIAS  (2)'!A63:A280))</f>
        <v>5</v>
      </c>
      <c r="E66" s="256"/>
      <c r="F66" s="256"/>
      <c r="G66" s="95"/>
      <c r="H66" s="95"/>
      <c r="I66" s="95"/>
      <c r="J66" s="95"/>
      <c r="K66" s="95"/>
      <c r="L66" s="95"/>
      <c r="M66" s="95"/>
      <c r="N66" s="95"/>
      <c r="O66" s="95"/>
      <c r="P66" s="95"/>
      <c r="Q66" s="95"/>
      <c r="R66" s="95"/>
      <c r="S66" s="95"/>
      <c r="T66" s="95"/>
      <c r="U66" s="95"/>
      <c r="V66" s="95"/>
      <c r="W66" s="95"/>
      <c r="X66" s="95"/>
      <c r="Y66" s="95"/>
    </row>
    <row r="67" spans="1:25" ht="28.2" x14ac:dyDescent="0.3">
      <c r="A67" s="253">
        <f t="shared" si="4"/>
        <v>5.16</v>
      </c>
      <c r="B67" s="283" t="s">
        <v>277</v>
      </c>
      <c r="C67" s="255" t="s">
        <v>15</v>
      </c>
      <c r="D67" s="253">
        <f>INDEX('[2]MEMORIAS  (2)'!K64:K281,MATCH(A67,'[2]MEMORIAS  (2)'!A64:A281))</f>
        <v>7</v>
      </c>
      <c r="E67" s="256"/>
      <c r="F67" s="256"/>
      <c r="G67" s="95"/>
      <c r="H67" s="95"/>
      <c r="I67" s="95"/>
      <c r="J67" s="95"/>
      <c r="K67" s="95"/>
      <c r="L67" s="95"/>
      <c r="M67" s="95"/>
      <c r="N67" s="95"/>
      <c r="O67" s="95"/>
      <c r="P67" s="95"/>
      <c r="Q67" s="95"/>
      <c r="R67" s="95"/>
      <c r="S67" s="95"/>
      <c r="T67" s="95"/>
      <c r="U67" s="95"/>
      <c r="V67" s="95"/>
      <c r="W67" s="95"/>
      <c r="X67" s="95"/>
      <c r="Y67" s="95"/>
    </row>
    <row r="68" spans="1:25" ht="28.2" x14ac:dyDescent="0.3">
      <c r="A68" s="253">
        <f t="shared" si="4"/>
        <v>5.17</v>
      </c>
      <c r="B68" s="283" t="s">
        <v>278</v>
      </c>
      <c r="C68" s="255" t="s">
        <v>15</v>
      </c>
      <c r="D68" s="253">
        <f>INDEX('[2]MEMORIAS  (2)'!K65:K282,MATCH(A68,'[2]MEMORIAS  (2)'!A65:A282))</f>
        <v>9</v>
      </c>
      <c r="E68" s="256"/>
      <c r="F68" s="256"/>
      <c r="G68" s="95"/>
      <c r="H68" s="95"/>
      <c r="I68" s="95"/>
      <c r="J68" s="95"/>
      <c r="K68" s="95"/>
      <c r="L68" s="95"/>
      <c r="M68" s="95"/>
      <c r="N68" s="95"/>
      <c r="O68" s="95"/>
      <c r="P68" s="95"/>
      <c r="Q68" s="95"/>
      <c r="R68" s="95"/>
      <c r="S68" s="95"/>
      <c r="T68" s="95"/>
      <c r="U68" s="95"/>
      <c r="V68" s="95"/>
      <c r="W68" s="95"/>
      <c r="X68" s="95"/>
      <c r="Y68" s="95"/>
    </row>
    <row r="69" spans="1:25" ht="28.2" x14ac:dyDescent="0.3">
      <c r="A69" s="253">
        <f t="shared" si="4"/>
        <v>5.18</v>
      </c>
      <c r="B69" s="283" t="s">
        <v>279</v>
      </c>
      <c r="C69" s="255" t="s">
        <v>15</v>
      </c>
      <c r="D69" s="253">
        <f>INDEX('[2]MEMORIAS  (2)'!K66:K283,MATCH(A69,'[2]MEMORIAS  (2)'!A66:A283))</f>
        <v>2</v>
      </c>
      <c r="E69" s="256"/>
      <c r="F69" s="256"/>
      <c r="G69" s="95"/>
      <c r="H69" s="95"/>
      <c r="I69" s="95"/>
      <c r="J69" s="95"/>
      <c r="K69" s="95"/>
      <c r="L69" s="95"/>
      <c r="M69" s="95"/>
      <c r="N69" s="95"/>
      <c r="O69" s="95"/>
      <c r="P69" s="95"/>
      <c r="Q69" s="95"/>
      <c r="R69" s="95"/>
      <c r="S69" s="95"/>
      <c r="T69" s="95"/>
      <c r="U69" s="95"/>
      <c r="V69" s="95"/>
      <c r="W69" s="95"/>
      <c r="X69" s="95"/>
      <c r="Y69" s="95"/>
    </row>
    <row r="70" spans="1:25" ht="42" x14ac:dyDescent="0.3">
      <c r="A70" s="253">
        <f t="shared" si="4"/>
        <v>5.19</v>
      </c>
      <c r="B70" s="283" t="s">
        <v>280</v>
      </c>
      <c r="C70" s="255" t="s">
        <v>15</v>
      </c>
      <c r="D70" s="253">
        <f>INDEX('[2]MEMORIAS  (2)'!K67:K284,MATCH(A70,'[2]MEMORIAS  (2)'!A67:A284))</f>
        <v>1</v>
      </c>
      <c r="E70" s="256"/>
      <c r="F70" s="256"/>
      <c r="G70" s="95"/>
      <c r="H70" s="95"/>
      <c r="I70" s="95"/>
      <c r="J70" s="95"/>
      <c r="K70" s="95"/>
      <c r="L70" s="95"/>
      <c r="M70" s="95"/>
      <c r="N70" s="95"/>
      <c r="O70" s="95"/>
      <c r="P70" s="95"/>
      <c r="Q70" s="95"/>
      <c r="R70" s="95"/>
      <c r="S70" s="95"/>
      <c r="T70" s="95"/>
      <c r="U70" s="95"/>
      <c r="V70" s="95"/>
      <c r="W70" s="95"/>
      <c r="X70" s="95"/>
      <c r="Y70" s="95"/>
    </row>
    <row r="71" spans="1:25" ht="36.6" customHeight="1" x14ac:dyDescent="0.3">
      <c r="A71" s="253">
        <f t="shared" si="4"/>
        <v>5.2</v>
      </c>
      <c r="B71" s="283" t="s">
        <v>281</v>
      </c>
      <c r="C71" s="255" t="s">
        <v>85</v>
      </c>
      <c r="D71" s="253">
        <f>INDEX('[2]MEMORIAS  (2)'!K68:K285,MATCH(A71,'[2]MEMORIAS  (2)'!A68:A285))</f>
        <v>4</v>
      </c>
      <c r="E71" s="256"/>
      <c r="F71" s="256"/>
      <c r="G71" s="95"/>
      <c r="H71" s="95"/>
      <c r="I71" s="95"/>
      <c r="J71" s="95"/>
      <c r="K71" s="95"/>
      <c r="L71" s="95"/>
      <c r="M71" s="95"/>
      <c r="N71" s="95"/>
      <c r="O71" s="95"/>
      <c r="P71" s="95"/>
      <c r="Q71" s="95"/>
      <c r="R71" s="95"/>
      <c r="S71" s="95"/>
      <c r="T71" s="95"/>
      <c r="U71" s="95"/>
      <c r="V71" s="95"/>
      <c r="W71" s="95"/>
      <c r="X71" s="95"/>
      <c r="Y71" s="95"/>
    </row>
    <row r="72" spans="1:25" ht="28.2" x14ac:dyDescent="0.3">
      <c r="A72" s="253">
        <f t="shared" si="4"/>
        <v>5.21</v>
      </c>
      <c r="B72" s="283" t="s">
        <v>282</v>
      </c>
      <c r="C72" s="255" t="s">
        <v>27</v>
      </c>
      <c r="D72" s="253">
        <f>INDEX('[2]MEMORIAS  (2)'!K69:K286,MATCH(A72,'[2]MEMORIAS  (2)'!A69:A286))</f>
        <v>200</v>
      </c>
      <c r="E72" s="256"/>
      <c r="F72" s="256"/>
      <c r="G72" s="95"/>
      <c r="H72" s="95"/>
      <c r="I72" s="95"/>
      <c r="J72" s="95"/>
      <c r="K72" s="95"/>
      <c r="L72" s="95"/>
      <c r="M72" s="95"/>
      <c r="N72" s="95"/>
      <c r="O72" s="95"/>
      <c r="P72" s="95"/>
      <c r="Q72" s="95"/>
      <c r="R72" s="95"/>
      <c r="S72" s="95"/>
      <c r="T72" s="95"/>
      <c r="U72" s="95"/>
      <c r="V72" s="95"/>
      <c r="W72" s="95"/>
      <c r="X72" s="95"/>
      <c r="Y72" s="95"/>
    </row>
    <row r="73" spans="1:25" ht="28.2" x14ac:dyDescent="0.3">
      <c r="A73" s="253">
        <f t="shared" si="4"/>
        <v>5.22</v>
      </c>
      <c r="B73" s="283" t="s">
        <v>283</v>
      </c>
      <c r="C73" s="255" t="s">
        <v>15</v>
      </c>
      <c r="D73" s="253">
        <f>INDEX('[2]MEMORIAS  (2)'!K70:K287,MATCH(A73,'[2]MEMORIAS  (2)'!A70:A287))</f>
        <v>6</v>
      </c>
      <c r="E73" s="256"/>
      <c r="F73" s="256"/>
      <c r="G73" s="95"/>
      <c r="H73" s="95"/>
      <c r="I73" s="95"/>
      <c r="J73" s="95"/>
      <c r="K73" s="95"/>
      <c r="L73" s="95"/>
      <c r="M73" s="95"/>
      <c r="N73" s="95"/>
      <c r="O73" s="95"/>
      <c r="P73" s="95"/>
      <c r="Q73" s="95"/>
      <c r="R73" s="95"/>
      <c r="S73" s="95"/>
      <c r="T73" s="95"/>
      <c r="U73" s="95"/>
      <c r="V73" s="95"/>
      <c r="W73" s="95"/>
      <c r="X73" s="95"/>
      <c r="Y73" s="95"/>
    </row>
    <row r="74" spans="1:25" ht="28.2" x14ac:dyDescent="0.3">
      <c r="A74" s="253">
        <f t="shared" si="4"/>
        <v>5.23</v>
      </c>
      <c r="B74" s="283" t="s">
        <v>284</v>
      </c>
      <c r="C74" s="255" t="s">
        <v>27</v>
      </c>
      <c r="D74" s="253">
        <f>INDEX('[2]MEMORIAS  (2)'!K71:K288,MATCH(A74,'[2]MEMORIAS  (2)'!A71:A288))</f>
        <v>150</v>
      </c>
      <c r="E74" s="256"/>
      <c r="F74" s="256"/>
      <c r="G74" s="95"/>
      <c r="H74" s="95"/>
      <c r="I74" s="95"/>
      <c r="J74" s="95"/>
      <c r="K74" s="95"/>
      <c r="L74" s="95"/>
      <c r="M74" s="95"/>
      <c r="N74" s="95"/>
      <c r="O74" s="95"/>
      <c r="P74" s="95"/>
      <c r="Q74" s="95"/>
      <c r="R74" s="95"/>
      <c r="S74" s="95"/>
      <c r="T74" s="95"/>
      <c r="U74" s="95"/>
      <c r="V74" s="95"/>
      <c r="W74" s="95"/>
      <c r="X74" s="95"/>
      <c r="Y74" s="95"/>
    </row>
    <row r="75" spans="1:25" ht="42" x14ac:dyDescent="0.3">
      <c r="A75" s="253">
        <f t="shared" si="4"/>
        <v>5.24</v>
      </c>
      <c r="B75" s="283" t="s">
        <v>285</v>
      </c>
      <c r="C75" s="255" t="s">
        <v>15</v>
      </c>
      <c r="D75" s="253">
        <f>INDEX('[2]MEMORIAS  (2)'!K72:K289,MATCH(A75,'[2]MEMORIAS  (2)'!A72:A289))</f>
        <v>1</v>
      </c>
      <c r="E75" s="256"/>
      <c r="F75" s="256"/>
      <c r="G75" s="95"/>
      <c r="H75" s="95"/>
      <c r="I75" s="95"/>
      <c r="J75" s="95"/>
      <c r="K75" s="95"/>
      <c r="L75" s="95"/>
      <c r="M75" s="95"/>
      <c r="N75" s="95"/>
      <c r="O75" s="95"/>
      <c r="P75" s="95"/>
      <c r="Q75" s="95"/>
      <c r="R75" s="95"/>
      <c r="S75" s="95"/>
      <c r="T75" s="95"/>
      <c r="U75" s="95"/>
      <c r="V75" s="95"/>
      <c r="W75" s="95"/>
      <c r="X75" s="95"/>
      <c r="Y75" s="95"/>
    </row>
    <row r="76" spans="1:25" x14ac:dyDescent="0.3">
      <c r="A76" s="261"/>
      <c r="B76" s="262"/>
      <c r="C76" s="262"/>
      <c r="D76" s="263"/>
      <c r="E76" s="264" t="str">
        <f>"SUBTOTAL CAP. "&amp;A51&amp;" "&amp;B51</f>
        <v>SUBTOTAL CAP. 5 INSTALACIONES ELÉCTRICAS, ILUMINACIÓN Y VOZ/DATOS</v>
      </c>
      <c r="F76" s="265"/>
      <c r="G76" s="95"/>
      <c r="H76" s="95"/>
      <c r="I76" s="267">
        <f>+'[3]PRESUPUESTO LAB'!$F$76</f>
        <v>40686926</v>
      </c>
      <c r="J76" s="95"/>
      <c r="K76" s="95"/>
      <c r="L76" s="95"/>
      <c r="M76" s="95"/>
      <c r="N76" s="95"/>
      <c r="O76" s="95"/>
      <c r="P76" s="95"/>
      <c r="Q76" s="95"/>
      <c r="R76" s="95"/>
      <c r="S76" s="95"/>
      <c r="T76" s="95"/>
      <c r="U76" s="95"/>
      <c r="V76" s="95"/>
      <c r="W76" s="95"/>
      <c r="X76" s="95"/>
      <c r="Y76" s="95"/>
    </row>
    <row r="77" spans="1:25" x14ac:dyDescent="0.3">
      <c r="A77" s="243"/>
      <c r="B77" s="244"/>
      <c r="C77" s="244" t="s">
        <v>239</v>
      </c>
      <c r="D77" s="245"/>
      <c r="E77" s="246"/>
      <c r="F77" s="246"/>
      <c r="G77" s="95"/>
      <c r="H77" s="95"/>
      <c r="I77" s="95"/>
      <c r="J77" s="95"/>
      <c r="K77" s="95"/>
      <c r="L77" s="95"/>
      <c r="M77" s="95"/>
      <c r="N77" s="95"/>
      <c r="O77" s="95"/>
      <c r="P77" s="95"/>
      <c r="Q77" s="95"/>
      <c r="R77" s="95"/>
      <c r="S77" s="95"/>
      <c r="T77" s="95"/>
      <c r="U77" s="95"/>
      <c r="V77" s="95"/>
      <c r="W77" s="95"/>
      <c r="X77" s="95"/>
      <c r="Y77" s="95"/>
    </row>
    <row r="78" spans="1:25" x14ac:dyDescent="0.3">
      <c r="A78" s="247">
        <f>+A51+1</f>
        <v>6</v>
      </c>
      <c r="B78" s="284" t="s">
        <v>286</v>
      </c>
      <c r="C78" s="285"/>
      <c r="D78" s="286"/>
      <c r="E78" s="287"/>
      <c r="F78" s="288"/>
      <c r="G78" s="95"/>
      <c r="H78" s="95"/>
      <c r="I78" s="95"/>
      <c r="J78" s="95"/>
      <c r="K78" s="95"/>
      <c r="L78" s="95"/>
      <c r="M78" s="95"/>
      <c r="N78" s="95"/>
      <c r="O78" s="95"/>
      <c r="P78" s="95"/>
      <c r="Q78" s="95"/>
      <c r="R78" s="95"/>
      <c r="S78" s="95"/>
      <c r="T78" s="95"/>
      <c r="U78" s="95"/>
      <c r="V78" s="95"/>
      <c r="W78" s="95"/>
      <c r="X78" s="95"/>
      <c r="Y78" s="95"/>
    </row>
    <row r="79" spans="1:25" ht="44.4" customHeight="1" x14ac:dyDescent="0.3">
      <c r="A79" s="268">
        <f t="shared" ref="A79:A84" si="5">ROUND(A78+0.01,2)</f>
        <v>6.01</v>
      </c>
      <c r="B79" s="254" t="s">
        <v>287</v>
      </c>
      <c r="C79" s="255" t="s">
        <v>0</v>
      </c>
      <c r="D79" s="253">
        <f>INDEX('[2]MEMORIAS  (2)'!K76:K293,MATCH(A79,'[2]MEMORIAS  (2)'!A76:A293))*1.2</f>
        <v>119.53007999999998</v>
      </c>
      <c r="E79" s="256"/>
      <c r="F79" s="256"/>
      <c r="G79" s="95"/>
      <c r="H79" s="95"/>
      <c r="I79" s="95"/>
      <c r="J79" s="95"/>
      <c r="K79" s="95"/>
      <c r="L79" s="95"/>
      <c r="M79" s="95"/>
      <c r="N79" s="95"/>
      <c r="O79" s="95"/>
      <c r="P79" s="95"/>
      <c r="Q79" s="95"/>
      <c r="R79" s="95"/>
      <c r="S79" s="95"/>
      <c r="T79" s="95"/>
      <c r="U79" s="95"/>
      <c r="V79" s="95"/>
      <c r="W79" s="95"/>
      <c r="X79" s="95"/>
      <c r="Y79" s="95"/>
    </row>
    <row r="80" spans="1:25" ht="35.4" customHeight="1" x14ac:dyDescent="0.3">
      <c r="A80" s="268">
        <f t="shared" si="5"/>
        <v>6.02</v>
      </c>
      <c r="B80" s="254" t="s">
        <v>288</v>
      </c>
      <c r="C80" s="255" t="s">
        <v>27</v>
      </c>
      <c r="D80" s="253">
        <f>INDEX('[2]MEMORIAS  (2)'!K78:K295,MATCH(A80,'[2]MEMORIAS  (2)'!A78:A295))</f>
        <v>47.04</v>
      </c>
      <c r="E80" s="256"/>
      <c r="F80" s="256"/>
      <c r="G80" s="95"/>
      <c r="H80" s="95"/>
      <c r="I80" s="95"/>
      <c r="J80" s="95"/>
      <c r="K80" s="95"/>
      <c r="L80" s="95"/>
      <c r="M80" s="95"/>
      <c r="N80" s="95"/>
      <c r="O80" s="95"/>
      <c r="P80" s="95"/>
      <c r="Q80" s="95"/>
      <c r="R80" s="95"/>
      <c r="S80" s="95"/>
      <c r="T80" s="95"/>
      <c r="U80" s="95"/>
      <c r="V80" s="95"/>
      <c r="W80" s="95"/>
      <c r="X80" s="95"/>
      <c r="Y80" s="95"/>
    </row>
    <row r="81" spans="1:25" ht="45.6" customHeight="1" x14ac:dyDescent="0.3">
      <c r="A81" s="268">
        <f t="shared" si="5"/>
        <v>6.03</v>
      </c>
      <c r="B81" s="254" t="s">
        <v>289</v>
      </c>
      <c r="C81" s="255" t="s">
        <v>27</v>
      </c>
      <c r="D81" s="253">
        <f>INDEX('[2]MEMORIAS  (2)'!K79:K296,MATCH(A81,'[2]MEMORIAS  (2)'!A79:A296))</f>
        <v>8.02</v>
      </c>
      <c r="E81" s="256"/>
      <c r="F81" s="256"/>
      <c r="G81" s="95"/>
      <c r="H81" s="95"/>
      <c r="I81" s="95"/>
      <c r="J81" s="95"/>
      <c r="K81" s="95"/>
      <c r="L81" s="95"/>
      <c r="M81" s="95"/>
      <c r="N81" s="95"/>
      <c r="O81" s="95"/>
      <c r="P81" s="95"/>
      <c r="Q81" s="95"/>
      <c r="R81" s="95"/>
      <c r="S81" s="95"/>
      <c r="T81" s="95"/>
      <c r="U81" s="95"/>
      <c r="V81" s="95"/>
      <c r="W81" s="95"/>
      <c r="X81" s="95"/>
      <c r="Y81" s="95"/>
    </row>
    <row r="82" spans="1:25" x14ac:dyDescent="0.3">
      <c r="A82" s="268">
        <f t="shared" si="5"/>
        <v>6.04</v>
      </c>
      <c r="B82" s="254" t="s">
        <v>290</v>
      </c>
      <c r="C82" s="255" t="s">
        <v>27</v>
      </c>
      <c r="D82" s="253">
        <f>INDEX('[2]MEMORIAS  (2)'!K80:K297,MATCH(A82,'[2]MEMORIAS  (2)'!A80:A297))</f>
        <v>3</v>
      </c>
      <c r="E82" s="256"/>
      <c r="F82" s="256"/>
      <c r="G82" s="95"/>
      <c r="H82" s="95"/>
      <c r="I82" s="95"/>
      <c r="J82" s="95"/>
      <c r="K82" s="95"/>
      <c r="L82" s="95"/>
      <c r="M82" s="95"/>
      <c r="N82" s="95"/>
      <c r="O82" s="95"/>
      <c r="P82" s="95"/>
      <c r="Q82" s="95"/>
      <c r="R82" s="95"/>
      <c r="S82" s="95"/>
      <c r="T82" s="95"/>
      <c r="U82" s="95"/>
      <c r="V82" s="95"/>
      <c r="W82" s="95"/>
      <c r="X82" s="95"/>
      <c r="Y82" s="95"/>
    </row>
    <row r="83" spans="1:25" ht="302.39999999999998" customHeight="1" x14ac:dyDescent="0.3">
      <c r="A83" s="268">
        <f t="shared" si="5"/>
        <v>6.05</v>
      </c>
      <c r="B83" s="254" t="s">
        <v>291</v>
      </c>
      <c r="C83" s="255" t="s">
        <v>15</v>
      </c>
      <c r="D83" s="253">
        <v>2</v>
      </c>
      <c r="E83" s="256"/>
      <c r="F83" s="256"/>
      <c r="G83" s="95"/>
      <c r="H83" s="95"/>
      <c r="I83" s="95"/>
      <c r="J83" s="95"/>
      <c r="K83" s="95"/>
      <c r="L83" s="95"/>
      <c r="M83" s="95"/>
      <c r="N83" s="95"/>
      <c r="O83" s="95"/>
      <c r="P83" s="95"/>
      <c r="Q83" s="95"/>
      <c r="R83" s="95"/>
      <c r="S83" s="95"/>
      <c r="T83" s="95"/>
      <c r="U83" s="95"/>
      <c r="V83" s="95"/>
      <c r="W83" s="95"/>
      <c r="X83" s="95"/>
      <c r="Y83" s="95"/>
    </row>
    <row r="84" spans="1:25" ht="259.2" customHeight="1" x14ac:dyDescent="0.3">
      <c r="A84" s="268">
        <f t="shared" si="5"/>
        <v>6.06</v>
      </c>
      <c r="B84" s="254" t="s">
        <v>292</v>
      </c>
      <c r="C84" s="255" t="s">
        <v>15</v>
      </c>
      <c r="D84" s="253">
        <v>1</v>
      </c>
      <c r="E84" s="256"/>
      <c r="F84" s="256"/>
      <c r="G84" s="95"/>
      <c r="H84" s="95"/>
      <c r="I84" s="95"/>
      <c r="J84" s="95"/>
      <c r="K84" s="95"/>
      <c r="L84" s="95"/>
      <c r="M84" s="95"/>
      <c r="N84" s="95"/>
      <c r="O84" s="95"/>
      <c r="P84" s="95"/>
      <c r="Q84" s="95"/>
      <c r="R84" s="95"/>
      <c r="S84" s="95"/>
      <c r="T84" s="95"/>
      <c r="U84" s="95"/>
      <c r="V84" s="95"/>
      <c r="W84" s="95"/>
      <c r="X84" s="95"/>
      <c r="Y84" s="95"/>
    </row>
    <row r="85" spans="1:25" x14ac:dyDescent="0.3">
      <c r="A85" s="261"/>
      <c r="B85" s="262"/>
      <c r="C85" s="262"/>
      <c r="D85" s="263"/>
      <c r="E85" s="264" t="str">
        <f>"SUBTOTAL CAP. "&amp;A78&amp;" "&amp;B78</f>
        <v>SUBTOTAL CAP. 6 CUBIERTA, IMPERMEABILIZACIÓN Y MANEJO DE AGUAS LLUVIAS</v>
      </c>
      <c r="F85" s="265"/>
      <c r="G85" s="95"/>
      <c r="H85" s="95"/>
      <c r="I85" s="267">
        <f>+'[3]PRESUPUESTO LAB'!$F$85</f>
        <v>37595804</v>
      </c>
      <c r="J85" s="95"/>
      <c r="K85" s="95"/>
      <c r="L85" s="95"/>
      <c r="M85" s="95"/>
      <c r="N85" s="95"/>
      <c r="O85" s="95"/>
      <c r="P85" s="95"/>
      <c r="Q85" s="95"/>
      <c r="R85" s="95"/>
      <c r="S85" s="95"/>
      <c r="T85" s="95"/>
      <c r="U85" s="95"/>
      <c r="V85" s="95"/>
      <c r="W85" s="95"/>
      <c r="X85" s="95"/>
      <c r="Y85" s="95"/>
    </row>
    <row r="86" spans="1:25" x14ac:dyDescent="0.3">
      <c r="A86" s="289" t="s">
        <v>239</v>
      </c>
      <c r="B86" s="290"/>
      <c r="C86" s="290"/>
      <c r="D86" s="291"/>
      <c r="E86" s="292"/>
      <c r="F86" s="293"/>
      <c r="G86" s="95"/>
      <c r="H86" s="95"/>
      <c r="I86" s="95"/>
      <c r="J86" s="95"/>
      <c r="K86" s="95"/>
      <c r="L86" s="95"/>
      <c r="M86" s="95"/>
      <c r="N86" s="95"/>
      <c r="O86" s="95"/>
      <c r="P86" s="95"/>
      <c r="Q86" s="95"/>
      <c r="R86" s="95"/>
      <c r="S86" s="95"/>
      <c r="T86" s="95"/>
      <c r="U86" s="95"/>
      <c r="V86" s="95"/>
      <c r="W86" s="95"/>
      <c r="X86" s="95"/>
      <c r="Y86" s="95"/>
    </row>
    <row r="87" spans="1:25" x14ac:dyDescent="0.3">
      <c r="A87" s="294">
        <f>+A78+1</f>
        <v>7</v>
      </c>
      <c r="B87" s="295" t="s">
        <v>293</v>
      </c>
      <c r="C87" s="295"/>
      <c r="D87" s="295"/>
      <c r="E87" s="296"/>
      <c r="F87" s="297"/>
      <c r="G87" s="95"/>
      <c r="H87" s="95"/>
      <c r="I87" s="95"/>
      <c r="J87" s="95"/>
      <c r="K87" s="95"/>
      <c r="L87" s="95"/>
      <c r="M87" s="95"/>
      <c r="N87" s="95"/>
      <c r="O87" s="95"/>
      <c r="P87" s="95"/>
      <c r="Q87" s="95"/>
      <c r="R87" s="95"/>
      <c r="S87" s="95"/>
      <c r="T87" s="95"/>
      <c r="U87" s="95"/>
      <c r="V87" s="95"/>
      <c r="W87" s="95"/>
      <c r="X87" s="95"/>
      <c r="Y87" s="95"/>
    </row>
    <row r="88" spans="1:25" ht="110.4" x14ac:dyDescent="0.3">
      <c r="A88" s="253">
        <f t="shared" ref="A88:A92" si="6">ROUND(A87+0.01,2)</f>
        <v>7.01</v>
      </c>
      <c r="B88" s="298" t="s">
        <v>164</v>
      </c>
      <c r="C88" s="255" t="s">
        <v>0</v>
      </c>
      <c r="D88" s="253">
        <f>INDEX('[2]MEMORIAS  (2)'!K84:K301,MATCH(A88,'[2]MEMORIAS  (2)'!A84:A301))</f>
        <v>15</v>
      </c>
      <c r="E88" s="256"/>
      <c r="F88" s="256"/>
      <c r="G88" s="257">
        <v>131932</v>
      </c>
      <c r="H88" s="95"/>
      <c r="I88" s="95"/>
      <c r="J88" s="95"/>
      <c r="K88" s="95"/>
      <c r="L88" s="95"/>
      <c r="M88" s="95"/>
      <c r="N88" s="95"/>
      <c r="O88" s="95"/>
      <c r="P88" s="95"/>
      <c r="Q88" s="95"/>
      <c r="R88" s="95"/>
      <c r="S88" s="95"/>
      <c r="T88" s="95"/>
      <c r="U88" s="95"/>
      <c r="V88" s="95"/>
      <c r="W88" s="95"/>
      <c r="X88" s="95"/>
      <c r="Y88" s="95"/>
    </row>
    <row r="89" spans="1:25" ht="52.2" customHeight="1" x14ac:dyDescent="0.3">
      <c r="A89" s="253">
        <f t="shared" si="6"/>
        <v>7.02</v>
      </c>
      <c r="B89" s="298" t="s">
        <v>294</v>
      </c>
      <c r="C89" s="255" t="s">
        <v>27</v>
      </c>
      <c r="D89" s="253">
        <f>INDEX('[2]MEMORIAS  (2)'!K85:K302,MATCH(A89,'[2]MEMORIAS  (2)'!A85:A302))</f>
        <v>16.04</v>
      </c>
      <c r="E89" s="256"/>
      <c r="F89" s="256"/>
      <c r="G89" s="257">
        <v>86225</v>
      </c>
      <c r="H89" s="95"/>
      <c r="I89" s="95"/>
      <c r="J89" s="95"/>
      <c r="K89" s="95"/>
      <c r="L89" s="95"/>
      <c r="M89" s="95"/>
      <c r="N89" s="95"/>
      <c r="O89" s="95"/>
      <c r="P89" s="95"/>
      <c r="Q89" s="95"/>
      <c r="R89" s="95"/>
      <c r="S89" s="95"/>
      <c r="T89" s="95"/>
      <c r="U89" s="95"/>
      <c r="V89" s="95"/>
      <c r="W89" s="95"/>
      <c r="X89" s="95"/>
      <c r="Y89" s="95"/>
    </row>
    <row r="90" spans="1:25" ht="63.45" customHeight="1" x14ac:dyDescent="0.3">
      <c r="A90" s="253">
        <f t="shared" si="6"/>
        <v>7.03</v>
      </c>
      <c r="B90" s="298" t="s">
        <v>295</v>
      </c>
      <c r="C90" s="255" t="s">
        <v>27</v>
      </c>
      <c r="D90" s="253">
        <f>INDEX('[2]MEMORIAS  (2)'!K86:K303,MATCH(A90,'[2]MEMORIAS  (2)'!A86:A303))</f>
        <v>1</v>
      </c>
      <c r="E90" s="256"/>
      <c r="F90" s="256"/>
      <c r="G90" s="257">
        <v>110150</v>
      </c>
      <c r="H90" s="95"/>
      <c r="I90" s="95"/>
      <c r="J90" s="95"/>
      <c r="K90" s="95"/>
      <c r="L90" s="95"/>
      <c r="M90" s="95"/>
      <c r="N90" s="95"/>
      <c r="O90" s="95"/>
      <c r="P90" s="95"/>
      <c r="Q90" s="95"/>
      <c r="R90" s="95"/>
      <c r="S90" s="95"/>
      <c r="T90" s="95"/>
      <c r="U90" s="95"/>
      <c r="V90" s="95"/>
      <c r="W90" s="95"/>
      <c r="X90" s="95"/>
      <c r="Y90" s="95"/>
    </row>
    <row r="91" spans="1:25" ht="27.6" x14ac:dyDescent="0.3">
      <c r="A91" s="253">
        <f t="shared" si="6"/>
        <v>7.04</v>
      </c>
      <c r="B91" s="298" t="s">
        <v>296</v>
      </c>
      <c r="C91" s="255" t="s">
        <v>0</v>
      </c>
      <c r="D91" s="253">
        <f>INDEX('[2]MEMORIAS  (2)'!K87:K304,MATCH(A91,'[2]MEMORIAS  (2)'!A87:A304))</f>
        <v>73.709999999999994</v>
      </c>
      <c r="E91" s="256"/>
      <c r="F91" s="256"/>
      <c r="G91" s="257">
        <v>88562</v>
      </c>
      <c r="H91" s="95"/>
      <c r="I91" s="95"/>
      <c r="J91" s="95"/>
      <c r="K91" s="95"/>
      <c r="L91" s="95"/>
      <c r="M91" s="95"/>
      <c r="N91" s="95"/>
      <c r="O91" s="95"/>
      <c r="P91" s="95"/>
      <c r="Q91" s="95"/>
      <c r="R91" s="95"/>
      <c r="S91" s="95"/>
      <c r="T91" s="95"/>
      <c r="U91" s="95"/>
      <c r="V91" s="95"/>
      <c r="W91" s="95"/>
      <c r="X91" s="95"/>
      <c r="Y91" s="95"/>
    </row>
    <row r="92" spans="1:25" ht="27.6" x14ac:dyDescent="0.3">
      <c r="A92" s="253">
        <f t="shared" si="6"/>
        <v>7.05</v>
      </c>
      <c r="B92" s="254" t="s">
        <v>297</v>
      </c>
      <c r="C92" s="255" t="s">
        <v>27</v>
      </c>
      <c r="D92" s="253">
        <f>INDEX('[2]MEMORIAS  (2)'!K88:K305,MATCH(A92,'[2]MEMORIAS  (2)'!A88:A305))</f>
        <v>45.04</v>
      </c>
      <c r="E92" s="256"/>
      <c r="F92" s="256"/>
      <c r="G92" s="95"/>
      <c r="H92" s="95"/>
      <c r="I92" s="95"/>
      <c r="J92" s="95"/>
      <c r="K92" s="95"/>
      <c r="L92" s="95"/>
      <c r="M92" s="95"/>
      <c r="N92" s="95"/>
      <c r="O92" s="95"/>
      <c r="P92" s="95"/>
      <c r="Q92" s="95"/>
      <c r="R92" s="95"/>
      <c r="S92" s="95"/>
      <c r="T92" s="95"/>
      <c r="U92" s="95"/>
      <c r="V92" s="95"/>
      <c r="W92" s="95"/>
      <c r="X92" s="95"/>
      <c r="Y92" s="95"/>
    </row>
    <row r="93" spans="1:25" x14ac:dyDescent="0.3">
      <c r="A93" s="261"/>
      <c r="B93" s="262"/>
      <c r="C93" s="262"/>
      <c r="D93" s="263"/>
      <c r="E93" s="264" t="str">
        <f>"SUBTOTAL CAP. "&amp;A87&amp;" "&amp;B87</f>
        <v>SUBTOTAL CAP. 7 SISTEMA LIVIANO</v>
      </c>
      <c r="F93" s="265"/>
      <c r="G93" s="95"/>
      <c r="H93" s="95"/>
      <c r="I93" s="267">
        <f>+'[3]PRESUPUESTO LAB'!$F$93</f>
        <v>10671090</v>
      </c>
      <c r="J93" s="95"/>
      <c r="K93" s="95"/>
      <c r="L93" s="95"/>
      <c r="M93" s="95"/>
      <c r="N93" s="95"/>
      <c r="O93" s="95"/>
      <c r="P93" s="95"/>
      <c r="Q93" s="95"/>
      <c r="R93" s="95"/>
      <c r="S93" s="95"/>
      <c r="T93" s="95"/>
      <c r="U93" s="95"/>
      <c r="V93" s="95"/>
      <c r="W93" s="95"/>
      <c r="X93" s="95"/>
      <c r="Y93" s="95"/>
    </row>
    <row r="94" spans="1:25" x14ac:dyDescent="0.3">
      <c r="A94" s="243"/>
      <c r="B94" s="244"/>
      <c r="C94" s="244" t="s">
        <v>239</v>
      </c>
      <c r="D94" s="245"/>
      <c r="E94" s="246"/>
      <c r="F94" s="246"/>
      <c r="G94" s="95"/>
      <c r="H94" s="95"/>
      <c r="I94" s="95"/>
      <c r="J94" s="95"/>
      <c r="K94" s="95"/>
      <c r="L94" s="95"/>
      <c r="M94" s="95"/>
      <c r="N94" s="95"/>
      <c r="O94" s="95"/>
      <c r="P94" s="95"/>
      <c r="Q94" s="95"/>
      <c r="R94" s="95"/>
      <c r="S94" s="95"/>
      <c r="T94" s="95"/>
      <c r="U94" s="95"/>
      <c r="V94" s="95"/>
      <c r="W94" s="95"/>
      <c r="X94" s="95"/>
      <c r="Y94" s="95"/>
    </row>
    <row r="95" spans="1:25" x14ac:dyDescent="0.3">
      <c r="A95" s="247">
        <f>+A87+1</f>
        <v>8</v>
      </c>
      <c r="B95" s="248" t="s">
        <v>298</v>
      </c>
      <c r="C95" s="249"/>
      <c r="D95" s="250"/>
      <c r="E95" s="251"/>
      <c r="F95" s="252"/>
      <c r="G95" s="95"/>
      <c r="H95" s="95"/>
      <c r="I95" s="95"/>
      <c r="J95" s="95"/>
      <c r="K95" s="95"/>
      <c r="L95" s="95"/>
      <c r="M95" s="95"/>
      <c r="N95" s="95"/>
      <c r="O95" s="95"/>
      <c r="P95" s="95"/>
      <c r="Q95" s="95"/>
      <c r="R95" s="95"/>
      <c r="S95" s="95"/>
      <c r="T95" s="95"/>
      <c r="U95" s="95"/>
      <c r="V95" s="95"/>
      <c r="W95" s="95"/>
      <c r="X95" s="95"/>
      <c r="Y95" s="95"/>
    </row>
    <row r="96" spans="1:25" ht="27.6" x14ac:dyDescent="0.3">
      <c r="A96" s="268">
        <f t="shared" ref="A96:A100" si="7">ROUND(A95+0.01,2)</f>
        <v>8.01</v>
      </c>
      <c r="B96" s="254" t="s">
        <v>299</v>
      </c>
      <c r="C96" s="255" t="s">
        <v>0</v>
      </c>
      <c r="D96" s="253">
        <f>INDEX('[2]MEMORIAS  (2)'!K92:K309,MATCH(A96,'[2]MEMORIAS  (2)'!A92:A309))</f>
        <v>94.99</v>
      </c>
      <c r="E96" s="256"/>
      <c r="F96" s="256"/>
      <c r="G96" s="95"/>
      <c r="H96" s="95"/>
      <c r="I96" s="95"/>
      <c r="J96" s="95"/>
      <c r="K96" s="95"/>
      <c r="L96" s="95"/>
      <c r="M96" s="95"/>
      <c r="N96" s="95"/>
      <c r="O96" s="95"/>
      <c r="P96" s="95"/>
      <c r="Q96" s="95"/>
      <c r="R96" s="95"/>
      <c r="S96" s="95"/>
      <c r="T96" s="95"/>
      <c r="U96" s="95"/>
      <c r="V96" s="95"/>
      <c r="W96" s="95"/>
      <c r="X96" s="95"/>
      <c r="Y96" s="95"/>
    </row>
    <row r="97" spans="1:25" ht="264.60000000000002" customHeight="1" x14ac:dyDescent="0.3">
      <c r="A97" s="268">
        <f t="shared" si="7"/>
        <v>8.02</v>
      </c>
      <c r="B97" s="254" t="s">
        <v>300</v>
      </c>
      <c r="C97" s="255" t="s">
        <v>0</v>
      </c>
      <c r="D97" s="253">
        <f>+D96</f>
        <v>94.99</v>
      </c>
      <c r="E97" s="256"/>
      <c r="F97" s="256"/>
      <c r="G97" s="95"/>
      <c r="H97" s="95"/>
      <c r="I97" s="95"/>
      <c r="J97" s="95"/>
      <c r="K97" s="95"/>
      <c r="L97" s="95"/>
      <c r="M97" s="95"/>
      <c r="N97" s="95"/>
      <c r="O97" s="95"/>
      <c r="P97" s="95"/>
      <c r="Q97" s="95"/>
      <c r="R97" s="95"/>
      <c r="S97" s="95"/>
      <c r="T97" s="95"/>
      <c r="U97" s="95"/>
      <c r="V97" s="95"/>
      <c r="W97" s="95"/>
      <c r="X97" s="95"/>
      <c r="Y97" s="95"/>
    </row>
    <row r="98" spans="1:25" x14ac:dyDescent="0.3">
      <c r="A98" s="268">
        <f t="shared" si="7"/>
        <v>8.0299999999999994</v>
      </c>
      <c r="B98" s="254" t="s">
        <v>301</v>
      </c>
      <c r="C98" s="255" t="s">
        <v>27</v>
      </c>
      <c r="D98" s="253">
        <f>22+16</f>
        <v>38</v>
      </c>
      <c r="E98" s="256"/>
      <c r="F98" s="256"/>
      <c r="G98" s="95"/>
      <c r="H98" s="95"/>
      <c r="I98" s="95"/>
      <c r="J98" s="95"/>
      <c r="K98" s="95"/>
      <c r="L98" s="95"/>
      <c r="M98" s="95"/>
      <c r="N98" s="95"/>
      <c r="O98" s="95"/>
      <c r="P98" s="95"/>
      <c r="Q98" s="95"/>
      <c r="R98" s="95"/>
      <c r="S98" s="95"/>
      <c r="T98" s="95"/>
      <c r="U98" s="95"/>
      <c r="V98" s="95"/>
      <c r="W98" s="95"/>
      <c r="X98" s="95"/>
      <c r="Y98" s="95"/>
    </row>
    <row r="99" spans="1:25" ht="27.6" x14ac:dyDescent="0.3">
      <c r="A99" s="268">
        <f t="shared" si="7"/>
        <v>8.0399999999999991</v>
      </c>
      <c r="B99" s="254" t="s">
        <v>302</v>
      </c>
      <c r="C99" s="255" t="s">
        <v>0</v>
      </c>
      <c r="D99" s="253">
        <f>INDEX('[2]MEMORIAS  (2)'!K95:K312,MATCH(A99,'[2]MEMORIAS  (2)'!A95:A312))</f>
        <v>14.98</v>
      </c>
      <c r="E99" s="256"/>
      <c r="F99" s="256"/>
      <c r="G99" s="95"/>
      <c r="H99" s="95"/>
      <c r="I99" s="95"/>
      <c r="J99" s="95"/>
      <c r="K99" s="95"/>
      <c r="L99" s="95"/>
      <c r="M99" s="95"/>
      <c r="N99" s="95"/>
      <c r="O99" s="95"/>
      <c r="P99" s="95"/>
      <c r="Q99" s="95"/>
      <c r="R99" s="95"/>
      <c r="S99" s="95"/>
      <c r="T99" s="95"/>
      <c r="U99" s="95"/>
      <c r="V99" s="95"/>
      <c r="W99" s="95"/>
      <c r="X99" s="95"/>
      <c r="Y99" s="95"/>
    </row>
    <row r="100" spans="1:25" x14ac:dyDescent="0.3">
      <c r="A100" s="268">
        <f t="shared" si="7"/>
        <v>8.0500000000000007</v>
      </c>
      <c r="B100" s="254" t="s">
        <v>303</v>
      </c>
      <c r="C100" s="255" t="s">
        <v>27</v>
      </c>
      <c r="D100" s="253">
        <f>INDEX('[2]MEMORIAS  (2)'!K96:K313,MATCH(A100,'[2]MEMORIAS  (2)'!A96:A313))</f>
        <v>26.159999999999997</v>
      </c>
      <c r="E100" s="256"/>
      <c r="F100" s="256"/>
      <c r="G100" s="95"/>
      <c r="H100" s="95"/>
      <c r="I100" s="95"/>
      <c r="J100" s="95"/>
      <c r="K100" s="95"/>
      <c r="L100" s="95"/>
      <c r="M100" s="95"/>
      <c r="N100" s="95"/>
      <c r="O100" s="95"/>
      <c r="P100" s="95"/>
      <c r="Q100" s="95"/>
      <c r="R100" s="95"/>
      <c r="S100" s="95"/>
      <c r="T100" s="95"/>
      <c r="U100" s="95"/>
      <c r="V100" s="95"/>
      <c r="W100" s="95"/>
      <c r="X100" s="95"/>
      <c r="Y100" s="95"/>
    </row>
    <row r="101" spans="1:25" x14ac:dyDescent="0.3">
      <c r="A101" s="261"/>
      <c r="B101" s="262"/>
      <c r="C101" s="262"/>
      <c r="D101" s="263"/>
      <c r="E101" s="264" t="str">
        <f>"SUBTOTAL CAP. "&amp;A95&amp;" "&amp;B95</f>
        <v>SUBTOTAL CAP. 8 PISOS, ENCHAPES Y ACABADOS ARQUITECTÓNICOS</v>
      </c>
      <c r="F101" s="265"/>
      <c r="G101" s="95"/>
      <c r="H101" s="95"/>
      <c r="I101" s="267">
        <f>+'[3]PRESUPUESTO LAB'!$F$101</f>
        <v>27350828</v>
      </c>
      <c r="J101" s="95"/>
      <c r="K101" s="95"/>
      <c r="L101" s="95"/>
      <c r="M101" s="95"/>
      <c r="N101" s="95"/>
      <c r="O101" s="95"/>
      <c r="P101" s="95"/>
      <c r="Q101" s="95"/>
      <c r="R101" s="95"/>
      <c r="S101" s="95"/>
      <c r="T101" s="95"/>
      <c r="U101" s="95"/>
      <c r="V101" s="95"/>
      <c r="W101" s="95"/>
      <c r="X101" s="95"/>
      <c r="Y101" s="95"/>
    </row>
    <row r="102" spans="1:25" x14ac:dyDescent="0.3">
      <c r="A102" s="243"/>
      <c r="B102" s="244"/>
      <c r="C102" s="244" t="s">
        <v>239</v>
      </c>
      <c r="D102" s="245"/>
      <c r="E102" s="246"/>
      <c r="F102" s="246"/>
      <c r="G102" s="95"/>
      <c r="H102" s="95"/>
      <c r="I102" s="95"/>
      <c r="J102" s="95"/>
      <c r="K102" s="95"/>
      <c r="L102" s="95"/>
      <c r="M102" s="95"/>
      <c r="N102" s="95"/>
      <c r="O102" s="95"/>
      <c r="P102" s="95"/>
      <c r="Q102" s="95"/>
      <c r="R102" s="95"/>
      <c r="S102" s="95"/>
      <c r="T102" s="95"/>
      <c r="U102" s="95"/>
      <c r="V102" s="95"/>
      <c r="W102" s="95"/>
      <c r="X102" s="95"/>
      <c r="Y102" s="95"/>
    </row>
    <row r="103" spans="1:25" x14ac:dyDescent="0.3">
      <c r="A103" s="247">
        <f>+A95+1</f>
        <v>9</v>
      </c>
      <c r="B103" s="248" t="s">
        <v>304</v>
      </c>
      <c r="C103" s="249"/>
      <c r="D103" s="250"/>
      <c r="E103" s="251"/>
      <c r="F103" s="252"/>
      <c r="G103" s="95"/>
      <c r="H103" s="95"/>
      <c r="I103" s="95"/>
      <c r="J103" s="95"/>
      <c r="K103" s="95"/>
      <c r="L103" s="95"/>
      <c r="M103" s="95"/>
      <c r="N103" s="95"/>
      <c r="O103" s="95"/>
      <c r="P103" s="95"/>
      <c r="Q103" s="95"/>
      <c r="R103" s="95"/>
      <c r="S103" s="95"/>
      <c r="T103" s="95"/>
      <c r="U103" s="95"/>
      <c r="V103" s="95"/>
      <c r="W103" s="95"/>
      <c r="X103" s="95"/>
      <c r="Y103" s="95"/>
    </row>
    <row r="104" spans="1:25" ht="41.4" x14ac:dyDescent="0.3">
      <c r="A104" s="253">
        <f t="shared" ref="A104:A108" si="8">ROUND(A103+0.01,2)</f>
        <v>9.01</v>
      </c>
      <c r="B104" s="298" t="s">
        <v>305</v>
      </c>
      <c r="C104" s="255" t="s">
        <v>0</v>
      </c>
      <c r="D104" s="253">
        <f>INDEX('[2]MEMORIAS  (2)'!K100:K317,MATCH(A104,'[2]MEMORIAS  (2)'!A100:A317))</f>
        <v>93.78</v>
      </c>
      <c r="E104" s="256"/>
      <c r="F104" s="256"/>
      <c r="G104" s="95"/>
      <c r="H104" s="95"/>
      <c r="I104" s="95"/>
      <c r="J104" s="95"/>
      <c r="K104" s="95"/>
      <c r="L104" s="95"/>
      <c r="M104" s="95"/>
      <c r="N104" s="95"/>
      <c r="O104" s="95"/>
      <c r="P104" s="95"/>
      <c r="Q104" s="95"/>
      <c r="R104" s="95"/>
      <c r="S104" s="95"/>
      <c r="T104" s="95"/>
      <c r="U104" s="95"/>
      <c r="V104" s="95"/>
      <c r="W104" s="95"/>
      <c r="X104" s="95"/>
      <c r="Y104" s="95"/>
    </row>
    <row r="105" spans="1:25" ht="27.6" x14ac:dyDescent="0.3">
      <c r="A105" s="253">
        <f t="shared" si="8"/>
        <v>9.02</v>
      </c>
      <c r="B105" s="298" t="s">
        <v>306</v>
      </c>
      <c r="C105" s="255" t="s">
        <v>0</v>
      </c>
      <c r="D105" s="253">
        <f>INDEX('[2]MEMORIAS  (2)'!K101:K318,MATCH(A105,'[2]MEMORIAS  (2)'!A101:A318))</f>
        <v>69</v>
      </c>
      <c r="E105" s="256"/>
      <c r="F105" s="256"/>
      <c r="G105" s="95"/>
      <c r="H105" s="95"/>
      <c r="I105" s="95"/>
      <c r="J105" s="95"/>
      <c r="K105" s="95"/>
      <c r="L105" s="95"/>
      <c r="M105" s="95"/>
      <c r="N105" s="95"/>
      <c r="O105" s="95"/>
      <c r="P105" s="95"/>
      <c r="Q105" s="95"/>
      <c r="R105" s="95"/>
      <c r="S105" s="95"/>
      <c r="T105" s="95"/>
      <c r="U105" s="95"/>
      <c r="V105" s="95"/>
      <c r="W105" s="95"/>
      <c r="X105" s="95"/>
      <c r="Y105" s="95"/>
    </row>
    <row r="106" spans="1:25" ht="27.6" x14ac:dyDescent="0.3">
      <c r="A106" s="253">
        <f t="shared" si="8"/>
        <v>9.0299999999999994</v>
      </c>
      <c r="B106" s="298" t="s">
        <v>307</v>
      </c>
      <c r="C106" s="255" t="s">
        <v>0</v>
      </c>
      <c r="D106" s="253">
        <f>INDEX('[2]MEMORIAS  (2)'!K102:K319,MATCH(A106,'[2]MEMORIAS  (2)'!A102:A319))</f>
        <v>24.78</v>
      </c>
      <c r="E106" s="256"/>
      <c r="F106" s="256"/>
      <c r="G106" s="95"/>
      <c r="H106" s="95"/>
      <c r="I106" s="95"/>
      <c r="J106" s="95"/>
      <c r="K106" s="95"/>
      <c r="L106" s="95"/>
      <c r="M106" s="95"/>
      <c r="N106" s="95"/>
      <c r="O106" s="95"/>
      <c r="P106" s="95"/>
      <c r="Q106" s="95"/>
      <c r="R106" s="95"/>
      <c r="S106" s="95"/>
      <c r="T106" s="95"/>
      <c r="U106" s="95"/>
      <c r="V106" s="95"/>
      <c r="W106" s="95"/>
      <c r="X106" s="95"/>
      <c r="Y106" s="95"/>
    </row>
    <row r="107" spans="1:25" ht="41.4" x14ac:dyDescent="0.3">
      <c r="A107" s="253">
        <f t="shared" si="8"/>
        <v>9.0399999999999991</v>
      </c>
      <c r="B107" s="298" t="s">
        <v>308</v>
      </c>
      <c r="C107" s="255" t="s">
        <v>0</v>
      </c>
      <c r="D107" s="253">
        <f>INDEX('[2]MEMORIAS  (2)'!K103:K320,MATCH(A107,'[2]MEMORIAS  (2)'!A103:A320))</f>
        <v>45.886000000000003</v>
      </c>
      <c r="E107" s="256"/>
      <c r="F107" s="256"/>
      <c r="G107" s="95"/>
      <c r="H107" s="95"/>
      <c r="I107" s="95"/>
      <c r="J107" s="95"/>
      <c r="K107" s="95"/>
      <c r="L107" s="95"/>
      <c r="M107" s="95"/>
      <c r="N107" s="95"/>
      <c r="O107" s="95"/>
      <c r="P107" s="95"/>
      <c r="Q107" s="95"/>
      <c r="R107" s="95"/>
      <c r="S107" s="95"/>
      <c r="T107" s="95"/>
      <c r="U107" s="95"/>
      <c r="V107" s="95"/>
      <c r="W107" s="95"/>
      <c r="X107" s="95"/>
      <c r="Y107" s="95"/>
    </row>
    <row r="108" spans="1:25" ht="27.6" x14ac:dyDescent="0.3">
      <c r="A108" s="253">
        <f t="shared" si="8"/>
        <v>9.0500000000000007</v>
      </c>
      <c r="B108" s="298" t="s">
        <v>309</v>
      </c>
      <c r="C108" s="255" t="s">
        <v>0</v>
      </c>
      <c r="D108" s="253">
        <f>INDEX('[2]MEMORIAS  (2)'!K104:K321,MATCH(A108,'[2]MEMORIAS  (2)'!A104:A321))</f>
        <v>75</v>
      </c>
      <c r="E108" s="256"/>
      <c r="F108" s="256"/>
      <c r="G108" s="95"/>
      <c r="H108" s="95"/>
      <c r="I108" s="95"/>
      <c r="J108" s="95"/>
      <c r="K108" s="95"/>
      <c r="L108" s="95"/>
      <c r="M108" s="95"/>
      <c r="N108" s="95"/>
      <c r="O108" s="95"/>
      <c r="P108" s="95"/>
      <c r="Q108" s="95"/>
      <c r="R108" s="95"/>
      <c r="S108" s="95"/>
      <c r="T108" s="95"/>
      <c r="U108" s="95"/>
      <c r="V108" s="95"/>
      <c r="W108" s="95"/>
      <c r="X108" s="95"/>
      <c r="Y108" s="95"/>
    </row>
    <row r="109" spans="1:25" x14ac:dyDescent="0.3">
      <c r="A109" s="261"/>
      <c r="B109" s="262"/>
      <c r="C109" s="262"/>
      <c r="D109" s="263"/>
      <c r="E109" s="264" t="str">
        <f>"SUBTOTAL CAP. "&amp;A103&amp;" "&amp;B103</f>
        <v>SUBTOTAL CAP. 9 LUCIMIENTO</v>
      </c>
      <c r="F109" s="265"/>
      <c r="G109" s="95"/>
      <c r="H109" s="95"/>
      <c r="I109" s="267">
        <f>+'[3]PRESUPUESTO LAB'!$F$109</f>
        <v>7214923</v>
      </c>
      <c r="J109" s="95"/>
      <c r="K109" s="95"/>
      <c r="L109" s="95"/>
      <c r="M109" s="95"/>
      <c r="N109" s="95"/>
      <c r="O109" s="95"/>
      <c r="P109" s="95"/>
      <c r="Q109" s="95"/>
      <c r="R109" s="95"/>
      <c r="S109" s="95"/>
      <c r="T109" s="95"/>
      <c r="U109" s="95"/>
      <c r="V109" s="95"/>
      <c r="W109" s="95"/>
      <c r="X109" s="95"/>
      <c r="Y109" s="95"/>
    </row>
    <row r="110" spans="1:25" x14ac:dyDescent="0.3">
      <c r="A110" s="289" t="s">
        <v>239</v>
      </c>
      <c r="B110" s="290"/>
      <c r="C110" s="290"/>
      <c r="D110" s="291"/>
      <c r="E110" s="292"/>
      <c r="F110" s="293"/>
      <c r="G110" s="95"/>
      <c r="H110" s="95"/>
      <c r="I110" s="95"/>
      <c r="J110" s="95"/>
      <c r="K110" s="95"/>
      <c r="L110" s="95"/>
      <c r="M110" s="95"/>
      <c r="N110" s="95"/>
      <c r="O110" s="95"/>
      <c r="P110" s="95"/>
      <c r="Q110" s="95"/>
      <c r="R110" s="95"/>
      <c r="S110" s="95"/>
      <c r="T110" s="95"/>
      <c r="U110" s="95"/>
      <c r="V110" s="95"/>
      <c r="W110" s="95"/>
      <c r="X110" s="95"/>
      <c r="Y110" s="95"/>
    </row>
    <row r="111" spans="1:25" x14ac:dyDescent="0.3">
      <c r="A111" s="247">
        <f>+A103+1</f>
        <v>10</v>
      </c>
      <c r="B111" s="284" t="s">
        <v>310</v>
      </c>
      <c r="C111" s="285"/>
      <c r="D111" s="286"/>
      <c r="E111" s="287"/>
      <c r="F111" s="288"/>
      <c r="G111" s="95"/>
      <c r="H111" s="95"/>
      <c r="I111" s="95"/>
      <c r="J111" s="95"/>
      <c r="K111" s="95"/>
      <c r="L111" s="95"/>
      <c r="M111" s="95"/>
      <c r="N111" s="95"/>
      <c r="O111" s="95"/>
      <c r="P111" s="95"/>
      <c r="Q111" s="95"/>
      <c r="R111" s="95"/>
      <c r="S111" s="95"/>
      <c r="T111" s="95"/>
      <c r="U111" s="95"/>
      <c r="V111" s="95"/>
      <c r="W111" s="95"/>
      <c r="X111" s="95"/>
      <c r="Y111" s="95"/>
    </row>
    <row r="112" spans="1:25" ht="216" customHeight="1" x14ac:dyDescent="0.3">
      <c r="A112" s="268">
        <f t="shared" ref="A112:A114" si="9">ROUND(A111+0.01,2)</f>
        <v>10.01</v>
      </c>
      <c r="B112" s="299" t="s">
        <v>184</v>
      </c>
      <c r="C112" s="255" t="s">
        <v>0</v>
      </c>
      <c r="D112" s="253">
        <f>(3*2.5)*2</f>
        <v>15</v>
      </c>
      <c r="E112" s="256"/>
      <c r="F112" s="256"/>
      <c r="G112" s="95"/>
      <c r="H112" s="95"/>
      <c r="I112" s="95"/>
      <c r="J112" s="95"/>
      <c r="K112" s="95"/>
      <c r="L112" s="95"/>
      <c r="M112" s="95"/>
      <c r="N112" s="95"/>
      <c r="O112" s="95"/>
      <c r="P112" s="95"/>
      <c r="Q112" s="95"/>
      <c r="R112" s="95"/>
      <c r="S112" s="95"/>
      <c r="T112" s="95"/>
      <c r="U112" s="95"/>
      <c r="V112" s="95"/>
      <c r="W112" s="95"/>
      <c r="X112" s="95"/>
      <c r="Y112" s="95"/>
    </row>
    <row r="113" spans="1:25" s="37" customFormat="1" ht="329.4" customHeight="1" x14ac:dyDescent="0.25">
      <c r="A113" s="268">
        <f t="shared" si="9"/>
        <v>10.02</v>
      </c>
      <c r="B113" s="299" t="s">
        <v>185</v>
      </c>
      <c r="C113" s="300" t="s">
        <v>0</v>
      </c>
      <c r="D113" s="301">
        <v>28</v>
      </c>
      <c r="E113" s="302"/>
      <c r="F113" s="256"/>
    </row>
    <row r="114" spans="1:25" s="37" customFormat="1" ht="157.94999999999999" customHeight="1" x14ac:dyDescent="0.25">
      <c r="A114" s="268">
        <f t="shared" si="9"/>
        <v>10.029999999999999</v>
      </c>
      <c r="B114" s="299" t="s">
        <v>186</v>
      </c>
      <c r="C114" s="300" t="s">
        <v>187</v>
      </c>
      <c r="D114" s="301">
        <v>1</v>
      </c>
      <c r="E114" s="302"/>
      <c r="F114" s="256"/>
    </row>
    <row r="115" spans="1:25" x14ac:dyDescent="0.3">
      <c r="A115" s="261"/>
      <c r="B115" s="262"/>
      <c r="C115" s="262"/>
      <c r="D115" s="263"/>
      <c r="E115" s="264" t="str">
        <f>"SUBTOTAL CAP. "&amp;A111&amp;" "&amp;B111</f>
        <v>SUBTOTAL CAP. 10 CARPINTERÍA ARQUITECTÓNICA, VIDRIOS Y ELEMENTOS METÁLICOS</v>
      </c>
      <c r="F115" s="265"/>
      <c r="G115" s="95"/>
      <c r="H115" s="95"/>
      <c r="I115" s="267">
        <f>+'[3]PRESUPUESTO LAB'!$F$115</f>
        <v>22427950.725286774</v>
      </c>
      <c r="J115" s="95"/>
      <c r="K115" s="95"/>
      <c r="L115" s="95"/>
      <c r="M115" s="95"/>
      <c r="N115" s="95"/>
      <c r="O115" s="95"/>
      <c r="P115" s="95"/>
      <c r="Q115" s="95"/>
      <c r="R115" s="95"/>
      <c r="S115" s="95"/>
      <c r="T115" s="95"/>
      <c r="U115" s="95"/>
      <c r="V115" s="95"/>
      <c r="W115" s="95"/>
      <c r="X115" s="95"/>
      <c r="Y115" s="95"/>
    </row>
    <row r="116" spans="1:25" x14ac:dyDescent="0.3">
      <c r="A116" s="289"/>
      <c r="B116" s="290"/>
      <c r="C116" s="290" t="s">
        <v>239</v>
      </c>
      <c r="D116" s="291"/>
      <c r="E116" s="292"/>
      <c r="F116" s="293"/>
      <c r="G116" s="95"/>
      <c r="H116" s="95"/>
      <c r="I116" s="95"/>
      <c r="J116" s="95"/>
      <c r="K116" s="95"/>
      <c r="L116" s="95"/>
      <c r="M116" s="95"/>
      <c r="N116" s="95"/>
      <c r="O116" s="95"/>
      <c r="P116" s="95"/>
      <c r="Q116" s="95"/>
      <c r="R116" s="95"/>
      <c r="S116" s="95"/>
      <c r="T116" s="95"/>
      <c r="U116" s="95"/>
      <c r="V116" s="95"/>
      <c r="W116" s="95"/>
      <c r="X116" s="95"/>
      <c r="Y116" s="95"/>
    </row>
    <row r="117" spans="1:25" x14ac:dyDescent="0.3">
      <c r="A117" s="247">
        <f>+A111+1</f>
        <v>11</v>
      </c>
      <c r="B117" s="284" t="s">
        <v>311</v>
      </c>
      <c r="C117" s="285"/>
      <c r="D117" s="286"/>
      <c r="E117" s="287"/>
      <c r="F117" s="288"/>
      <c r="G117" s="95"/>
      <c r="H117" s="95"/>
      <c r="I117" s="95"/>
      <c r="J117" s="95"/>
      <c r="K117" s="95"/>
      <c r="L117" s="95"/>
      <c r="M117" s="95"/>
      <c r="N117" s="95"/>
      <c r="O117" s="95"/>
      <c r="P117" s="95"/>
      <c r="Q117" s="95"/>
      <c r="R117" s="95"/>
      <c r="S117" s="95"/>
      <c r="T117" s="95"/>
      <c r="U117" s="95"/>
      <c r="V117" s="95"/>
      <c r="W117" s="95"/>
      <c r="X117" s="95"/>
      <c r="Y117" s="95"/>
    </row>
    <row r="118" spans="1:25" ht="27.6" x14ac:dyDescent="0.3">
      <c r="A118" s="268">
        <f t="shared" ref="A118:A119" si="10">ROUND(A117+0.01,2)</f>
        <v>11.01</v>
      </c>
      <c r="B118" s="254" t="s">
        <v>312</v>
      </c>
      <c r="C118" s="255" t="s">
        <v>15</v>
      </c>
      <c r="D118" s="253">
        <f>INDEX('[2]MEMORIAS  (2)'!K114:K331,MATCH(A118,'[2]MEMORIAS  (2)'!A114:A331))</f>
        <v>1</v>
      </c>
      <c r="E118" s="256"/>
      <c r="F118" s="256"/>
      <c r="G118" s="95"/>
      <c r="H118" s="95"/>
      <c r="I118" s="95"/>
      <c r="J118" s="95"/>
      <c r="K118" s="95"/>
      <c r="L118" s="95"/>
      <c r="M118" s="95"/>
      <c r="N118" s="95"/>
      <c r="O118" s="95"/>
      <c r="P118" s="95"/>
      <c r="Q118" s="95"/>
      <c r="R118" s="95"/>
      <c r="S118" s="95"/>
      <c r="T118" s="95"/>
      <c r="U118" s="95"/>
      <c r="V118" s="95"/>
      <c r="W118" s="95"/>
      <c r="X118" s="95"/>
      <c r="Y118" s="95"/>
    </row>
    <row r="119" spans="1:25" ht="27.6" x14ac:dyDescent="0.3">
      <c r="A119" s="268">
        <f t="shared" si="10"/>
        <v>11.02</v>
      </c>
      <c r="B119" s="254" t="s">
        <v>313</v>
      </c>
      <c r="C119" s="255" t="s">
        <v>27</v>
      </c>
      <c r="D119" s="253">
        <f>INDEX('[2]MEMORIAS  (2)'!K115:K332,MATCH(A119,'[2]MEMORIAS  (2)'!A115:A332))</f>
        <v>3.3</v>
      </c>
      <c r="E119" s="256"/>
      <c r="F119" s="256"/>
      <c r="G119" s="95"/>
      <c r="H119" s="95"/>
      <c r="I119" s="95"/>
      <c r="J119" s="95"/>
      <c r="K119" s="95"/>
      <c r="L119" s="95"/>
      <c r="M119" s="95"/>
      <c r="N119" s="95"/>
      <c r="O119" s="95"/>
      <c r="P119" s="95"/>
      <c r="Q119" s="95"/>
      <c r="R119" s="95"/>
      <c r="S119" s="95"/>
      <c r="T119" s="95"/>
      <c r="U119" s="95"/>
      <c r="V119" s="95"/>
      <c r="W119" s="95"/>
      <c r="X119" s="95"/>
      <c r="Y119" s="95"/>
    </row>
    <row r="120" spans="1:25" x14ac:dyDescent="0.3">
      <c r="A120" s="261"/>
      <c r="B120" s="262"/>
      <c r="C120" s="262"/>
      <c r="D120" s="263"/>
      <c r="E120" s="264" t="str">
        <f>"SUBTOTAL CAP. "&amp;A117&amp;" "&amp;B117</f>
        <v>SUBTOTAL CAP. 11 CARPINTERÍA DE MADERA Y MELAMINA</v>
      </c>
      <c r="F120" s="265"/>
      <c r="G120" s="95"/>
      <c r="H120" s="95"/>
      <c r="I120" s="267">
        <f>+'[3]PRESUPUESTO LAB'!$F$120</f>
        <v>3081237</v>
      </c>
      <c r="J120" s="95"/>
      <c r="K120" s="95"/>
      <c r="L120" s="95"/>
      <c r="M120" s="95"/>
      <c r="N120" s="95"/>
      <c r="O120" s="95"/>
      <c r="P120" s="95"/>
      <c r="Q120" s="95"/>
      <c r="R120" s="95"/>
      <c r="S120" s="95"/>
      <c r="T120" s="95"/>
      <c r="U120" s="95"/>
      <c r="V120" s="95"/>
      <c r="W120" s="95"/>
      <c r="X120" s="95"/>
      <c r="Y120" s="95"/>
    </row>
    <row r="121" spans="1:25" x14ac:dyDescent="0.3">
      <c r="A121" s="289"/>
      <c r="B121" s="290"/>
      <c r="C121" s="290" t="s">
        <v>239</v>
      </c>
      <c r="D121" s="291"/>
      <c r="E121" s="292"/>
      <c r="F121" s="293"/>
      <c r="G121" s="95"/>
      <c r="H121" s="95"/>
      <c r="I121" s="95"/>
      <c r="J121" s="95"/>
      <c r="K121" s="95"/>
      <c r="L121" s="95"/>
      <c r="M121" s="95"/>
      <c r="N121" s="95"/>
      <c r="O121" s="95"/>
      <c r="P121" s="95"/>
      <c r="Q121" s="95"/>
      <c r="R121" s="95"/>
      <c r="S121" s="95"/>
      <c r="T121" s="95"/>
      <c r="U121" s="95"/>
      <c r="V121" s="95"/>
      <c r="W121" s="95"/>
      <c r="X121" s="95"/>
      <c r="Y121" s="95"/>
    </row>
    <row r="122" spans="1:25" x14ac:dyDescent="0.3">
      <c r="A122" s="247">
        <v>12</v>
      </c>
      <c r="B122" s="284" t="s">
        <v>314</v>
      </c>
      <c r="C122" s="285"/>
      <c r="D122" s="286"/>
      <c r="E122" s="287"/>
      <c r="F122" s="288"/>
      <c r="G122" s="95"/>
      <c r="H122" s="95"/>
      <c r="I122" s="95"/>
      <c r="J122" s="95"/>
      <c r="K122" s="95"/>
      <c r="L122" s="95"/>
      <c r="M122" s="95"/>
      <c r="N122" s="95"/>
      <c r="O122" s="95"/>
      <c r="P122" s="95"/>
      <c r="Q122" s="95"/>
      <c r="R122" s="95"/>
      <c r="S122" s="95"/>
      <c r="T122" s="95"/>
      <c r="U122" s="95"/>
      <c r="V122" s="95"/>
      <c r="W122" s="95"/>
      <c r="X122" s="95"/>
      <c r="Y122" s="95"/>
    </row>
    <row r="123" spans="1:25" ht="27.6" x14ac:dyDescent="0.3">
      <c r="A123" s="303">
        <f t="shared" ref="A123:A127" si="11">ROUND(A122+0.01,2)</f>
        <v>12.01</v>
      </c>
      <c r="B123" s="304" t="s">
        <v>315</v>
      </c>
      <c r="C123" s="305" t="s">
        <v>0</v>
      </c>
      <c r="D123" s="303">
        <f>+D125*2</f>
        <v>50</v>
      </c>
      <c r="E123" s="306"/>
      <c r="F123" s="306"/>
      <c r="G123" s="95"/>
      <c r="H123" s="95"/>
      <c r="I123" s="95"/>
      <c r="J123" s="95"/>
      <c r="K123" s="95"/>
      <c r="L123" s="95"/>
      <c r="M123" s="95"/>
      <c r="N123" s="95"/>
      <c r="O123" s="95"/>
      <c r="P123" s="95"/>
      <c r="Q123" s="95"/>
      <c r="R123" s="95"/>
      <c r="S123" s="95"/>
      <c r="T123" s="95"/>
      <c r="U123" s="95"/>
      <c r="V123" s="95"/>
      <c r="W123" s="95"/>
      <c r="X123" s="95"/>
      <c r="Y123" s="95"/>
    </row>
    <row r="124" spans="1:25" x14ac:dyDescent="0.3">
      <c r="A124" s="303">
        <f t="shared" si="11"/>
        <v>12.02</v>
      </c>
      <c r="B124" s="304" t="s">
        <v>316</v>
      </c>
      <c r="C124" s="305" t="s">
        <v>27</v>
      </c>
      <c r="D124" s="303">
        <f>INDEX('[2]MEMORIAS  (2)'!K128:K346,MATCH(A124,'[2]MEMORIAS  (2)'!A128:A346))</f>
        <v>25</v>
      </c>
      <c r="E124" s="306"/>
      <c r="F124" s="306"/>
      <c r="G124" s="95"/>
      <c r="H124" s="95"/>
      <c r="I124" s="95"/>
      <c r="J124" s="95"/>
      <c r="K124" s="95"/>
      <c r="L124" s="95"/>
      <c r="M124" s="95"/>
      <c r="N124" s="95"/>
      <c r="O124" s="95"/>
      <c r="P124" s="95"/>
      <c r="Q124" s="95"/>
      <c r="R124" s="95"/>
      <c r="S124" s="95"/>
      <c r="T124" s="95"/>
      <c r="U124" s="95"/>
      <c r="V124" s="95"/>
      <c r="W124" s="95"/>
      <c r="X124" s="95"/>
      <c r="Y124" s="95"/>
    </row>
    <row r="125" spans="1:25" x14ac:dyDescent="0.3">
      <c r="A125" s="253">
        <f t="shared" si="11"/>
        <v>12.03</v>
      </c>
      <c r="B125" s="254" t="s">
        <v>317</v>
      </c>
      <c r="C125" s="255" t="s">
        <v>0</v>
      </c>
      <c r="D125" s="253">
        <f>INDEX('[2]MEMORIAS  (2)'!K128:K347,MATCH(A125,'[2]MEMORIAS  (2)'!A128:A347))</f>
        <v>25</v>
      </c>
      <c r="E125" s="256"/>
      <c r="F125" s="306"/>
      <c r="G125" s="95"/>
      <c r="H125" s="95"/>
      <c r="I125" s="95"/>
      <c r="J125" s="95"/>
      <c r="K125" s="95"/>
      <c r="L125" s="95"/>
      <c r="M125" s="95"/>
      <c r="N125" s="95"/>
      <c r="O125" s="95"/>
      <c r="P125" s="95"/>
      <c r="Q125" s="95"/>
      <c r="R125" s="95"/>
      <c r="S125" s="95"/>
      <c r="T125" s="95"/>
      <c r="U125" s="95"/>
      <c r="V125" s="95"/>
      <c r="W125" s="95"/>
      <c r="X125" s="95"/>
      <c r="Y125" s="95"/>
    </row>
    <row r="126" spans="1:25" ht="27.6" x14ac:dyDescent="0.3">
      <c r="A126" s="253">
        <f t="shared" si="11"/>
        <v>12.04</v>
      </c>
      <c r="B126" s="254" t="s">
        <v>318</v>
      </c>
      <c r="C126" s="255" t="s">
        <v>0</v>
      </c>
      <c r="D126" s="253">
        <f>INDEX('[2]MEMORIAS  (2)'!K129:K348,MATCH(A126,'[2]MEMORIAS  (2)'!A129:A348))</f>
        <v>25</v>
      </c>
      <c r="E126" s="256"/>
      <c r="F126" s="306"/>
      <c r="G126" s="95"/>
      <c r="H126" s="95"/>
      <c r="I126" s="95"/>
      <c r="J126" s="95"/>
      <c r="K126" s="95"/>
      <c r="L126" s="95"/>
      <c r="M126" s="95"/>
      <c r="N126" s="95"/>
      <c r="O126" s="95"/>
      <c r="P126" s="95"/>
      <c r="Q126" s="95"/>
      <c r="R126" s="95"/>
      <c r="S126" s="95"/>
      <c r="T126" s="95"/>
      <c r="U126" s="95"/>
      <c r="V126" s="95"/>
      <c r="W126" s="95"/>
      <c r="X126" s="95"/>
      <c r="Y126" s="95"/>
    </row>
    <row r="127" spans="1:25" ht="27.6" x14ac:dyDescent="0.3">
      <c r="A127" s="253">
        <f t="shared" si="11"/>
        <v>12.05</v>
      </c>
      <c r="B127" s="254" t="s">
        <v>319</v>
      </c>
      <c r="C127" s="255" t="s">
        <v>0</v>
      </c>
      <c r="D127" s="253">
        <f>INDEX('[2]MEMORIAS  (2)'!K130:K349,MATCH(A127,'[2]MEMORIAS  (2)'!A130:A349))</f>
        <v>2</v>
      </c>
      <c r="E127" s="256"/>
      <c r="F127" s="306"/>
      <c r="G127" s="95"/>
      <c r="H127" s="95"/>
      <c r="I127" s="95"/>
      <c r="J127" s="95"/>
      <c r="K127" s="95"/>
      <c r="L127" s="95"/>
      <c r="M127" s="95"/>
      <c r="N127" s="95"/>
      <c r="O127" s="95"/>
      <c r="P127" s="95"/>
      <c r="Q127" s="95"/>
      <c r="R127" s="95"/>
      <c r="S127" s="95"/>
      <c r="T127" s="95"/>
      <c r="U127" s="95"/>
      <c r="V127" s="95"/>
      <c r="W127" s="95"/>
      <c r="X127" s="95"/>
      <c r="Y127" s="95"/>
    </row>
    <row r="128" spans="1:25" x14ac:dyDescent="0.3">
      <c r="A128" s="261"/>
      <c r="B128" s="262"/>
      <c r="C128" s="262"/>
      <c r="D128" s="263"/>
      <c r="E128" s="264" t="str">
        <f>"SUBTOTAL CAP. "&amp;A122&amp;" "&amp;B122</f>
        <v>SUBTOTAL CAP. 12 OBRAS EXTERIORES, FACHADA Y URBANISMO</v>
      </c>
      <c r="F128" s="265"/>
      <c r="G128" s="95"/>
      <c r="H128" s="95"/>
      <c r="I128" s="267">
        <v>48418703</v>
      </c>
      <c r="J128" s="95"/>
      <c r="K128" s="95"/>
      <c r="L128" s="95"/>
      <c r="M128" s="95"/>
      <c r="N128" s="95"/>
      <c r="O128" s="95"/>
      <c r="P128" s="95"/>
      <c r="Q128" s="95"/>
      <c r="R128" s="95"/>
      <c r="S128" s="95"/>
      <c r="T128" s="95"/>
      <c r="U128" s="95"/>
      <c r="V128" s="95"/>
      <c r="W128" s="95"/>
      <c r="X128" s="95"/>
      <c r="Y128" s="95"/>
    </row>
    <row r="129" spans="1:25" x14ac:dyDescent="0.3">
      <c r="A129" s="289"/>
      <c r="B129" s="290"/>
      <c r="C129" s="290" t="s">
        <v>239</v>
      </c>
      <c r="D129" s="291"/>
      <c r="E129" s="292"/>
      <c r="F129" s="293"/>
      <c r="G129" s="95"/>
      <c r="H129" s="95"/>
      <c r="I129" s="95"/>
      <c r="J129" s="95"/>
      <c r="K129" s="95"/>
      <c r="L129" s="95"/>
      <c r="M129" s="95"/>
      <c r="N129" s="95"/>
      <c r="O129" s="95"/>
      <c r="P129" s="95"/>
      <c r="Q129" s="95"/>
      <c r="R129" s="95"/>
      <c r="S129" s="95"/>
      <c r="T129" s="95"/>
      <c r="U129" s="95"/>
      <c r="V129" s="95"/>
      <c r="W129" s="95"/>
      <c r="X129" s="95"/>
      <c r="Y129" s="95"/>
    </row>
    <row r="130" spans="1:25" x14ac:dyDescent="0.3">
      <c r="A130" s="247">
        <f>+A122+1</f>
        <v>13</v>
      </c>
      <c r="B130" s="284" t="s">
        <v>320</v>
      </c>
      <c r="C130" s="285"/>
      <c r="D130" s="286"/>
      <c r="E130" s="287"/>
      <c r="F130" s="288"/>
      <c r="G130" s="95"/>
      <c r="H130" s="95"/>
      <c r="I130" s="95"/>
      <c r="J130" s="95"/>
      <c r="K130" s="95"/>
      <c r="L130" s="95"/>
      <c r="M130" s="95"/>
      <c r="N130" s="95"/>
      <c r="O130" s="95"/>
      <c r="P130" s="95"/>
      <c r="Q130" s="95"/>
      <c r="R130" s="95"/>
      <c r="S130" s="95"/>
      <c r="T130" s="95"/>
      <c r="U130" s="95"/>
      <c r="V130" s="95"/>
      <c r="W130" s="95"/>
      <c r="X130" s="95"/>
      <c r="Y130" s="95"/>
    </row>
    <row r="131" spans="1:25" ht="27.6" x14ac:dyDescent="0.3">
      <c r="A131" s="253">
        <f t="shared" ref="A131:A133" si="12">ROUND(A130+0.01,2)</f>
        <v>13.01</v>
      </c>
      <c r="B131" s="254" t="s">
        <v>321</v>
      </c>
      <c r="C131" s="255" t="s">
        <v>0</v>
      </c>
      <c r="D131" s="253">
        <f>INDEX('[2]MEMORIAS  (2)'!K134:K353,MATCH(A131,'[2]MEMORIAS  (2)'!A134:A353))</f>
        <v>15.623999999999999</v>
      </c>
      <c r="E131" s="256"/>
      <c r="F131" s="256"/>
      <c r="G131" s="95"/>
      <c r="H131" s="95"/>
      <c r="I131" s="95"/>
      <c r="J131" s="95"/>
      <c r="K131" s="95"/>
      <c r="L131" s="95"/>
      <c r="M131" s="95"/>
      <c r="N131" s="95"/>
      <c r="O131" s="95"/>
      <c r="P131" s="95"/>
      <c r="Q131" s="95"/>
      <c r="R131" s="95"/>
      <c r="S131" s="95"/>
      <c r="T131" s="95"/>
      <c r="U131" s="95"/>
      <c r="V131" s="95"/>
      <c r="W131" s="95"/>
      <c r="X131" s="95"/>
      <c r="Y131" s="95"/>
    </row>
    <row r="132" spans="1:25" ht="27.6" x14ac:dyDescent="0.3">
      <c r="A132" s="253">
        <f t="shared" si="12"/>
        <v>13.02</v>
      </c>
      <c r="B132" s="254" t="s">
        <v>322</v>
      </c>
      <c r="C132" s="255" t="s">
        <v>237</v>
      </c>
      <c r="D132" s="253">
        <f>INDEX('[2]MEMORIAS  (2)'!K135:K354,MATCH(A132,'[2]MEMORIAS  (2)'!A135:A354))</f>
        <v>32.82</v>
      </c>
      <c r="E132" s="256"/>
      <c r="F132" s="256"/>
      <c r="G132" s="95"/>
      <c r="H132" s="95"/>
      <c r="I132" s="95"/>
      <c r="J132" s="95"/>
      <c r="K132" s="95"/>
      <c r="L132" s="95"/>
      <c r="M132" s="95"/>
      <c r="N132" s="95"/>
      <c r="O132" s="95"/>
      <c r="P132" s="95"/>
      <c r="Q132" s="95"/>
      <c r="R132" s="95"/>
      <c r="S132" s="95"/>
      <c r="T132" s="95"/>
      <c r="U132" s="95"/>
      <c r="V132" s="95"/>
      <c r="W132" s="95"/>
      <c r="X132" s="95"/>
      <c r="Y132" s="95"/>
    </row>
    <row r="133" spans="1:25" x14ac:dyDescent="0.3">
      <c r="A133" s="253">
        <f t="shared" si="12"/>
        <v>13.03</v>
      </c>
      <c r="B133" s="254" t="s">
        <v>323</v>
      </c>
      <c r="C133" s="255" t="s">
        <v>324</v>
      </c>
      <c r="D133" s="253">
        <f>INDEX('[2]MEMORIAS  (2)'!K136:K355,MATCH(A133,'[2]MEMORIAS  (2)'!A136:A355))</f>
        <v>17.186399999999999</v>
      </c>
      <c r="E133" s="256"/>
      <c r="F133" s="256"/>
      <c r="G133" s="95"/>
      <c r="H133" s="95"/>
      <c r="I133" s="95"/>
      <c r="J133" s="95"/>
      <c r="K133" s="95"/>
      <c r="L133" s="95"/>
      <c r="M133" s="95"/>
      <c r="N133" s="95"/>
      <c r="O133" s="95"/>
      <c r="P133" s="95"/>
      <c r="Q133" s="95"/>
      <c r="R133" s="95"/>
      <c r="S133" s="95"/>
      <c r="T133" s="95"/>
      <c r="U133" s="95"/>
      <c r="V133" s="95"/>
      <c r="W133" s="95"/>
      <c r="X133" s="95"/>
      <c r="Y133" s="95"/>
    </row>
    <row r="134" spans="1:25" x14ac:dyDescent="0.3">
      <c r="A134" s="261"/>
      <c r="B134" s="262"/>
      <c r="C134" s="262"/>
      <c r="D134" s="263"/>
      <c r="E134" s="264" t="str">
        <f>"SUBTOTAL CAP. "&amp;A130&amp;" "&amp;B130</f>
        <v>SUBTOTAL CAP. 13 ASEO FINAL, ENTREGA Y ACTIVIDADES COMPLEMENTARIAS</v>
      </c>
      <c r="F134" s="265"/>
      <c r="G134" s="95"/>
      <c r="H134" s="95"/>
      <c r="I134" s="267">
        <f>+'[3]PRESUPUESTO LAB'!$F$134</f>
        <v>5298999</v>
      </c>
      <c r="J134" s="95"/>
      <c r="K134" s="95"/>
      <c r="L134" s="95"/>
      <c r="M134" s="95"/>
      <c r="N134" s="95"/>
      <c r="O134" s="95"/>
      <c r="P134" s="95"/>
      <c r="Q134" s="95"/>
      <c r="R134" s="95"/>
      <c r="S134" s="95"/>
      <c r="T134" s="95"/>
      <c r="U134" s="95"/>
      <c r="V134" s="95"/>
      <c r="W134" s="95"/>
      <c r="X134" s="95"/>
      <c r="Y134" s="95"/>
    </row>
    <row r="135" spans="1:25" ht="22.95" customHeight="1" x14ac:dyDescent="0.3">
      <c r="A135" s="307"/>
      <c r="B135" s="308"/>
      <c r="C135" s="309"/>
      <c r="D135" s="309"/>
      <c r="E135" s="310"/>
      <c r="F135" s="310"/>
      <c r="G135" s="95"/>
      <c r="H135" s="95"/>
      <c r="I135" s="95"/>
      <c r="J135" s="95"/>
      <c r="K135" s="95"/>
      <c r="L135" s="95"/>
      <c r="M135" s="95"/>
      <c r="N135" s="95"/>
      <c r="O135" s="95"/>
      <c r="P135" s="95"/>
      <c r="Q135" s="95"/>
      <c r="R135" s="95"/>
      <c r="S135" s="95"/>
      <c r="T135" s="95"/>
      <c r="U135" s="95"/>
      <c r="V135" s="95"/>
      <c r="W135" s="95"/>
      <c r="X135" s="95"/>
      <c r="Y135" s="95"/>
    </row>
    <row r="136" spans="1:25" s="314" customFormat="1" ht="15.6" x14ac:dyDescent="0.3">
      <c r="A136" s="311" t="s">
        <v>325</v>
      </c>
      <c r="B136" s="312"/>
      <c r="C136" s="312"/>
      <c r="D136" s="312"/>
      <c r="E136" s="312"/>
      <c r="F136" s="313"/>
      <c r="I136" s="315">
        <f>SUM(I11:I135)</f>
        <v>454520479.72528678</v>
      </c>
      <c r="K136" s="315" t="s">
        <v>326</v>
      </c>
    </row>
    <row r="137" spans="1:25" s="314" customFormat="1" ht="15.6" x14ac:dyDescent="0.3">
      <c r="A137" s="316"/>
      <c r="B137" s="316"/>
      <c r="C137" s="316"/>
      <c r="D137" s="316"/>
      <c r="F137" s="317"/>
    </row>
    <row r="138" spans="1:25" s="152" customFormat="1" ht="15" customHeight="1" x14ac:dyDescent="0.3">
      <c r="A138" s="318" t="s">
        <v>199</v>
      </c>
      <c r="B138" s="319"/>
      <c r="C138" s="319"/>
      <c r="D138" s="319"/>
      <c r="E138" s="320"/>
      <c r="F138" s="321"/>
      <c r="K138" s="322">
        <f>+F136-I136</f>
        <v>-454520479.72528678</v>
      </c>
    </row>
    <row r="139" spans="1:25" s="152" customFormat="1" ht="15" customHeight="1" x14ac:dyDescent="0.25">
      <c r="A139" s="323" t="s">
        <v>201</v>
      </c>
      <c r="B139" s="324"/>
      <c r="C139" s="324"/>
      <c r="D139" s="324"/>
      <c r="E139" s="325">
        <v>0.25</v>
      </c>
      <c r="F139" s="326"/>
    </row>
    <row r="140" spans="1:25" s="152" customFormat="1" ht="15" customHeight="1" x14ac:dyDescent="0.25">
      <c r="A140" s="323" t="s">
        <v>203</v>
      </c>
      <c r="B140" s="324"/>
      <c r="C140" s="324"/>
      <c r="D140" s="324"/>
      <c r="E140" s="327"/>
      <c r="F140" s="326"/>
    </row>
    <row r="141" spans="1:25" s="152" customFormat="1" ht="15" customHeight="1" x14ac:dyDescent="0.25">
      <c r="A141" s="323" t="s">
        <v>205</v>
      </c>
      <c r="B141" s="324"/>
      <c r="C141" s="324"/>
      <c r="D141" s="324"/>
      <c r="E141" s="327">
        <v>0.08</v>
      </c>
      <c r="F141" s="326"/>
    </row>
    <row r="142" spans="1:25" s="152" customFormat="1" ht="15" customHeight="1" x14ac:dyDescent="0.25">
      <c r="A142" s="328" t="s">
        <v>207</v>
      </c>
      <c r="B142" s="329"/>
      <c r="C142" s="329"/>
      <c r="D142" s="329"/>
      <c r="E142" s="330">
        <f>SUM(E139:E141)</f>
        <v>0.33</v>
      </c>
      <c r="F142" s="326"/>
    </row>
    <row r="143" spans="1:25" s="152" customFormat="1" ht="15.75" customHeight="1" x14ac:dyDescent="0.3">
      <c r="A143" s="331" t="s">
        <v>209</v>
      </c>
      <c r="B143" s="332"/>
      <c r="C143" s="332"/>
      <c r="D143" s="332"/>
      <c r="E143" s="333">
        <v>0.19</v>
      </c>
      <c r="F143" s="334"/>
    </row>
    <row r="144" spans="1:25" s="152" customFormat="1" ht="15.6" x14ac:dyDescent="0.3">
      <c r="A144" s="335"/>
      <c r="B144" s="336" t="s">
        <v>211</v>
      </c>
      <c r="C144" s="336"/>
      <c r="D144" s="336"/>
      <c r="E144" s="336"/>
      <c r="F144" s="337"/>
    </row>
    <row r="145" spans="1:6" s="24" customFormat="1" ht="13.2" hidden="1" x14ac:dyDescent="0.25">
      <c r="A145" s="14"/>
      <c r="B145" s="109"/>
      <c r="C145" s="34"/>
      <c r="D145" s="66"/>
      <c r="E145" s="9" t="e">
        <f>IF(#REF!="CT",IF(#REF!&lt;&gt;0,"Ubiquese en la celda inmediatamente superior (TOTAL) y presione CAMBIAR",0),0)</f>
        <v>#REF!</v>
      </c>
    </row>
    <row r="146" spans="1:6" s="37" customFormat="1" ht="13.65" hidden="1" customHeight="1" x14ac:dyDescent="0.25">
      <c r="A146" s="76"/>
      <c r="B146" s="110"/>
      <c r="C146" s="77" t="s">
        <v>213</v>
      </c>
      <c r="D146" s="78">
        <v>0</v>
      </c>
      <c r="E146" s="79">
        <v>0</v>
      </c>
      <c r="F146" s="24"/>
    </row>
    <row r="147" spans="1:6" s="37" customFormat="1" ht="13.2" hidden="1" x14ac:dyDescent="0.25">
      <c r="A147" s="81"/>
      <c r="B147" s="111"/>
      <c r="C147" s="82"/>
      <c r="D147" s="83" t="s">
        <v>215</v>
      </c>
      <c r="E147" s="84">
        <f>F144+E146</f>
        <v>0</v>
      </c>
      <c r="F147" s="24"/>
    </row>
    <row r="148" spans="1:6" s="37" customFormat="1" ht="13.2" hidden="1" x14ac:dyDescent="0.25">
      <c r="B148" s="108"/>
      <c r="C148" s="35"/>
      <c r="D148" s="35"/>
      <c r="E148" s="68"/>
      <c r="F148" s="24"/>
    </row>
    <row r="149" spans="1:6" s="37" customFormat="1" ht="13.2" hidden="1" x14ac:dyDescent="0.25">
      <c r="A149" s="86"/>
      <c r="B149" s="112"/>
      <c r="C149" s="87" t="s">
        <v>217</v>
      </c>
      <c r="D149" s="88">
        <v>0</v>
      </c>
      <c r="E149" s="89">
        <f>E147*D149</f>
        <v>0</v>
      </c>
      <c r="F149" s="24"/>
    </row>
    <row r="150" spans="1:6" s="37" customFormat="1" ht="13.2" hidden="1" x14ac:dyDescent="0.25">
      <c r="A150" s="86"/>
      <c r="B150" s="112"/>
      <c r="C150" s="90"/>
      <c r="D150" s="91" t="s">
        <v>211</v>
      </c>
      <c r="E150" s="89">
        <f>E147+E149</f>
        <v>0</v>
      </c>
      <c r="F150" s="24"/>
    </row>
    <row r="151" spans="1:6" s="37" customFormat="1" ht="13.2" x14ac:dyDescent="0.25">
      <c r="B151" s="108"/>
      <c r="C151" s="35"/>
      <c r="D151" s="35"/>
      <c r="E151" s="68"/>
    </row>
    <row r="152" spans="1:6" s="24" customFormat="1" ht="13.2" x14ac:dyDescent="0.25">
      <c r="A152" s="14"/>
      <c r="B152" s="109"/>
      <c r="C152" s="34"/>
      <c r="D152" s="34"/>
      <c r="E152" s="93"/>
    </row>
    <row r="153" spans="1:6" s="24" customFormat="1" ht="14.25" customHeight="1" x14ac:dyDescent="0.25">
      <c r="A153" s="14"/>
      <c r="B153" s="338" t="s">
        <v>221</v>
      </c>
      <c r="C153" s="339"/>
      <c r="D153" s="340"/>
      <c r="E153" s="341">
        <v>90</v>
      </c>
      <c r="F153" s="152"/>
    </row>
    <row r="154" spans="1:6" s="24" customFormat="1" ht="15.75" customHeight="1" x14ac:dyDescent="0.25">
      <c r="A154" s="14"/>
      <c r="B154" s="342"/>
      <c r="C154" s="343"/>
      <c r="D154" s="344"/>
      <c r="E154" s="345"/>
      <c r="F154" s="152"/>
    </row>
    <row r="155" spans="1:6" ht="15.6" x14ac:dyDescent="0.3">
      <c r="B155" s="346"/>
      <c r="C155" s="347"/>
      <c r="D155" s="348"/>
      <c r="E155" s="349"/>
      <c r="F155" s="349"/>
    </row>
  </sheetData>
  <mergeCells count="15">
    <mergeCell ref="B144:E144"/>
    <mergeCell ref="B153:D154"/>
    <mergeCell ref="E153:E154"/>
    <mergeCell ref="A138:E138"/>
    <mergeCell ref="A139:D139"/>
    <mergeCell ref="A140:D140"/>
    <mergeCell ref="A141:D141"/>
    <mergeCell ref="A142:D142"/>
    <mergeCell ref="A143:D143"/>
    <mergeCell ref="B1:F1"/>
    <mergeCell ref="A2:F2"/>
    <mergeCell ref="C3:F4"/>
    <mergeCell ref="A5:D6"/>
    <mergeCell ref="A8:F8"/>
    <mergeCell ref="A136:E136"/>
  </mergeCells>
  <conditionalFormatting sqref="A11:B11">
    <cfRule type="cellIs" dxfId="41" priority="18" operator="equal">
      <formula>"ESCRIBA AQUÍ EL NOMBRE DEL CAPITULO"</formula>
    </cfRule>
  </conditionalFormatting>
  <conditionalFormatting sqref="A24:B24">
    <cfRule type="cellIs" dxfId="40" priority="9" operator="equal">
      <formula>"ESCRIBA AQUÍ EL NOMBRE DEL CAPITULO"</formula>
    </cfRule>
  </conditionalFormatting>
  <conditionalFormatting sqref="A37:B37">
    <cfRule type="cellIs" dxfId="39" priority="17" operator="equal">
      <formula>"ESCRIBA AQUÍ EL NOMBRE DEL CAPITULO"</formula>
    </cfRule>
  </conditionalFormatting>
  <conditionalFormatting sqref="A43:B43">
    <cfRule type="cellIs" dxfId="38" priority="11" operator="equal">
      <formula>"ESCRIBA AQUÍ EL NOMBRE DEL CAPITULO"</formula>
    </cfRule>
  </conditionalFormatting>
  <conditionalFormatting sqref="A51:B51">
    <cfRule type="cellIs" dxfId="37" priority="10" operator="equal">
      <formula>"ESCRIBA AQUÍ EL NOMBRE DEL CAPITULO"</formula>
    </cfRule>
  </conditionalFormatting>
  <conditionalFormatting sqref="A78:B78">
    <cfRule type="cellIs" dxfId="36" priority="16" operator="equal">
      <formula>"ESCRIBA AQUÍ EL NOMBRE DEL CAPITULO"</formula>
    </cfRule>
  </conditionalFormatting>
  <conditionalFormatting sqref="A87:B87">
    <cfRule type="cellIs" dxfId="35" priority="13" operator="equal">
      <formula>"ESCRIBA AQUÍ EL NOMBRE DEL CAPITULO"</formula>
    </cfRule>
  </conditionalFormatting>
  <conditionalFormatting sqref="A95:B95">
    <cfRule type="cellIs" dxfId="34" priority="15" operator="equal">
      <formula>"ESCRIBA AQUÍ EL NOMBRE DEL CAPITULO"</formula>
    </cfRule>
  </conditionalFormatting>
  <conditionalFormatting sqref="A103:B103">
    <cfRule type="cellIs" dxfId="33" priority="12" operator="equal">
      <formula>"ESCRIBA AQUÍ EL NOMBRE DEL CAPITULO"</formula>
    </cfRule>
  </conditionalFormatting>
  <conditionalFormatting sqref="A111:B111">
    <cfRule type="cellIs" dxfId="32" priority="14" operator="equal">
      <formula>"ESCRIBA AQUÍ EL NOMBRE DEL CAPITULO"</formula>
    </cfRule>
  </conditionalFormatting>
  <conditionalFormatting sqref="A117:B117">
    <cfRule type="cellIs" dxfId="31" priority="8" operator="equal">
      <formula>"ESCRIBA AQUÍ EL NOMBRE DEL CAPITULO"</formula>
    </cfRule>
  </conditionalFormatting>
  <conditionalFormatting sqref="A122:B122">
    <cfRule type="cellIs" dxfId="30" priority="7" operator="equal">
      <formula>"ESCRIBA AQUÍ EL NOMBRE DEL CAPITULO"</formula>
    </cfRule>
  </conditionalFormatting>
  <conditionalFormatting sqref="A130:B130">
    <cfRule type="cellIs" dxfId="29" priority="6" operator="equal">
      <formula>"ESCRIBA AQUÍ EL NOMBRE DEL CAPITULO"</formula>
    </cfRule>
  </conditionalFormatting>
  <conditionalFormatting sqref="E145">
    <cfRule type="cellIs" dxfId="28" priority="4" stopIfTrue="1" operator="notEqual">
      <formula>0</formula>
    </cfRule>
    <cfRule type="cellIs" dxfId="27" priority="5" stopIfTrue="1" operator="equal">
      <formula>0</formula>
    </cfRule>
  </conditionalFormatting>
  <conditionalFormatting sqref="E153:E154">
    <cfRule type="cellIs" dxfId="26" priority="1" stopIfTrue="1" operator="equal">
      <formula>1</formula>
    </cfRule>
  </conditionalFormatting>
  <conditionalFormatting sqref="F144">
    <cfRule type="expression" dxfId="25" priority="2" stopIfTrue="1">
      <formula>"&gt;G29"</formula>
    </cfRule>
    <cfRule type="expression" dxfId="24" priority="3" stopIfTrue="1">
      <formula>"&lt;G29"""</formula>
    </cfRule>
  </conditionalFormatting>
  <printOptions horizontalCentered="1" verticalCentered="1"/>
  <pageMargins left="0.51181102362204722" right="0.51181102362204722" top="0.55118110236220474" bottom="0.55118110236220474" header="0.31496062992125984" footer="0.31496062992125984"/>
  <pageSetup scale="5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ABB14A-0C80-43B0-A870-CAE61E42E0B6}">
  <dimension ref="A1:AI154"/>
  <sheetViews>
    <sheetView topLeftCell="A14" zoomScale="86" zoomScaleNormal="86" workbookViewId="0">
      <selection activeCell="F17" sqref="E11:F17"/>
    </sheetView>
  </sheetViews>
  <sheetFormatPr baseColWidth="10" defaultColWidth="14.44140625" defaultRowHeight="14.4" x14ac:dyDescent="0.3"/>
  <cols>
    <col min="1" max="1" width="7.5546875" style="394" customWidth="1"/>
    <col min="2" max="2" width="118.33203125" style="514" customWidth="1"/>
    <col min="3" max="3" width="8.44140625" style="394" customWidth="1"/>
    <col min="4" max="4" width="14.6640625" style="394" customWidth="1"/>
    <col min="5" max="5" width="17.33203125" style="394" customWidth="1"/>
    <col min="6" max="6" width="26.6640625" style="394" customWidth="1"/>
    <col min="7" max="7" width="19" style="394" bestFit="1" customWidth="1"/>
    <col min="8" max="24" width="11.33203125" style="394" customWidth="1"/>
    <col min="25" max="16384" width="14.44140625" style="394"/>
  </cols>
  <sheetData>
    <row r="1" spans="1:35" s="357" customFormat="1" ht="55.2" customHeight="1" x14ac:dyDescent="0.25">
      <c r="A1" s="353"/>
      <c r="B1" s="354" t="s">
        <v>327</v>
      </c>
      <c r="C1" s="354"/>
      <c r="D1" s="354"/>
      <c r="E1" s="354"/>
      <c r="F1" s="355"/>
      <c r="G1" s="356"/>
      <c r="H1" s="356"/>
      <c r="I1" s="356"/>
      <c r="J1" s="356"/>
      <c r="K1" s="356"/>
      <c r="L1" s="356"/>
      <c r="M1" s="356"/>
      <c r="N1" s="356"/>
      <c r="O1" s="356"/>
      <c r="P1" s="356"/>
      <c r="Q1" s="356"/>
      <c r="R1" s="356"/>
      <c r="S1" s="356"/>
      <c r="T1" s="356"/>
      <c r="U1" s="356"/>
      <c r="V1" s="356"/>
      <c r="W1" s="356"/>
      <c r="X1" s="356"/>
      <c r="Y1" s="356"/>
      <c r="Z1" s="356"/>
      <c r="AA1" s="356"/>
      <c r="AB1" s="356"/>
      <c r="AC1" s="356"/>
      <c r="AD1" s="356"/>
      <c r="AE1" s="356"/>
      <c r="AF1" s="356"/>
      <c r="AG1" s="356"/>
      <c r="AH1" s="356"/>
      <c r="AI1" s="356"/>
    </row>
    <row r="2" spans="1:35" s="357" customFormat="1" ht="15" customHeight="1" x14ac:dyDescent="0.25">
      <c r="A2" s="358"/>
      <c r="B2" s="359"/>
      <c r="C2" s="359"/>
      <c r="D2" s="359"/>
      <c r="E2" s="359"/>
      <c r="F2" s="360"/>
    </row>
    <row r="3" spans="1:35" s="365" customFormat="1" ht="31.5" customHeight="1" x14ac:dyDescent="0.25">
      <c r="A3" s="361"/>
      <c r="B3" s="362"/>
      <c r="C3" s="362"/>
      <c r="D3" s="362"/>
      <c r="E3" s="363" t="s">
        <v>8</v>
      </c>
      <c r="F3" s="364"/>
      <c r="H3" s="366"/>
    </row>
    <row r="4" spans="1:35" s="365" customFormat="1" ht="45" customHeight="1" thickBot="1" x14ac:dyDescent="0.3">
      <c r="A4" s="367"/>
      <c r="B4" s="368"/>
      <c r="C4" s="368"/>
      <c r="D4" s="368"/>
      <c r="E4" s="369"/>
      <c r="F4" s="370"/>
      <c r="H4" s="366"/>
    </row>
    <row r="5" spans="1:35" s="365" customFormat="1" ht="15" customHeight="1" x14ac:dyDescent="0.25">
      <c r="A5" s="371" t="s">
        <v>328</v>
      </c>
      <c r="B5" s="372" t="s">
        <v>329</v>
      </c>
      <c r="C5" s="373"/>
      <c r="D5" s="374"/>
      <c r="E5" s="375" t="s">
        <v>11</v>
      </c>
      <c r="F5" s="376">
        <f ca="1">TODAY()</f>
        <v>46255</v>
      </c>
    </row>
    <row r="6" spans="1:35" s="365" customFormat="1" ht="21.15" customHeight="1" thickBot="1" x14ac:dyDescent="0.3">
      <c r="A6" s="377"/>
      <c r="B6" s="378"/>
      <c r="C6" s="379"/>
      <c r="D6" s="380"/>
      <c r="E6" s="148"/>
      <c r="F6" s="381"/>
    </row>
    <row r="7" spans="1:35" s="365" customFormat="1" ht="14.25" customHeight="1" x14ac:dyDescent="0.25">
      <c r="A7" s="382"/>
      <c r="B7" s="382"/>
      <c r="C7" s="383"/>
      <c r="D7" s="384"/>
      <c r="E7" s="385"/>
      <c r="F7" s="386"/>
    </row>
    <row r="8" spans="1:35" s="389" customFormat="1" ht="31.5" customHeight="1" x14ac:dyDescent="0.3">
      <c r="A8" s="387" t="s">
        <v>330</v>
      </c>
      <c r="B8" s="388" t="s">
        <v>331</v>
      </c>
      <c r="C8" s="388" t="s">
        <v>15</v>
      </c>
      <c r="D8" s="388" t="s">
        <v>332</v>
      </c>
      <c r="E8" s="388" t="s">
        <v>17</v>
      </c>
      <c r="F8" s="388" t="s">
        <v>333</v>
      </c>
    </row>
    <row r="9" spans="1:35" x14ac:dyDescent="0.3">
      <c r="A9" s="390"/>
      <c r="B9" s="391"/>
      <c r="C9" s="391"/>
      <c r="D9" s="391"/>
      <c r="E9" s="391"/>
      <c r="F9" s="392"/>
      <c r="G9" s="393"/>
      <c r="H9" s="393"/>
      <c r="I9" s="393"/>
      <c r="J9" s="393"/>
      <c r="K9" s="393"/>
      <c r="L9" s="393"/>
      <c r="M9" s="393"/>
      <c r="N9" s="393"/>
      <c r="O9" s="393"/>
      <c r="P9" s="393"/>
      <c r="Q9" s="393"/>
      <c r="R9" s="393"/>
      <c r="S9" s="393"/>
      <c r="T9" s="393"/>
      <c r="U9" s="393"/>
      <c r="V9" s="393"/>
      <c r="W9" s="393"/>
      <c r="X9" s="393"/>
    </row>
    <row r="10" spans="1:35" x14ac:dyDescent="0.3">
      <c r="A10" s="395">
        <v>1</v>
      </c>
      <c r="B10" s="396" t="s">
        <v>229</v>
      </c>
      <c r="C10" s="397"/>
      <c r="D10" s="397"/>
      <c r="E10" s="398"/>
      <c r="F10" s="399"/>
      <c r="G10" s="393"/>
      <c r="H10" s="393"/>
      <c r="I10" s="393"/>
      <c r="J10" s="393"/>
      <c r="K10" s="393"/>
      <c r="L10" s="393"/>
      <c r="M10" s="393"/>
      <c r="N10" s="393"/>
      <c r="O10" s="393"/>
      <c r="P10" s="393"/>
      <c r="Q10" s="393"/>
      <c r="R10" s="393"/>
      <c r="S10" s="393"/>
      <c r="T10" s="393"/>
      <c r="U10" s="393"/>
      <c r="V10" s="393"/>
      <c r="W10" s="393"/>
      <c r="X10" s="393"/>
    </row>
    <row r="11" spans="1:35" ht="62.4" customHeight="1" x14ac:dyDescent="0.3">
      <c r="A11" s="400">
        <f t="shared" ref="A11:A17" si="0">ROUND(A10+0.01,2)</f>
        <v>1.01</v>
      </c>
      <c r="B11" s="401" t="s">
        <v>23</v>
      </c>
      <c r="C11" s="402" t="s">
        <v>0</v>
      </c>
      <c r="D11" s="403">
        <f>+'[4]MEMORIAS '!L14*1.15</f>
        <v>242.7765</v>
      </c>
      <c r="E11" s="404"/>
      <c r="F11" s="405"/>
      <c r="G11" s="393"/>
      <c r="H11" s="393"/>
      <c r="I11" s="393"/>
      <c r="J11" s="393"/>
      <c r="K11" s="393"/>
      <c r="L11" s="393"/>
      <c r="M11" s="393"/>
      <c r="N11" s="393"/>
      <c r="O11" s="393"/>
      <c r="P11" s="393"/>
      <c r="Q11" s="393"/>
      <c r="R11" s="393"/>
      <c r="S11" s="393"/>
      <c r="T11" s="393"/>
      <c r="U11" s="393"/>
      <c r="V11" s="393"/>
      <c r="W11" s="393"/>
      <c r="X11" s="393"/>
    </row>
    <row r="12" spans="1:35" ht="79.2" customHeight="1" x14ac:dyDescent="0.3">
      <c r="A12" s="400">
        <f t="shared" si="0"/>
        <v>1.02</v>
      </c>
      <c r="B12" s="401" t="s">
        <v>26</v>
      </c>
      <c r="C12" s="402" t="s">
        <v>27</v>
      </c>
      <c r="D12" s="403">
        <v>50</v>
      </c>
      <c r="E12" s="404"/>
      <c r="F12" s="405"/>
      <c r="G12" s="393"/>
      <c r="H12" s="393"/>
      <c r="I12" s="393"/>
      <c r="J12" s="393"/>
      <c r="K12" s="393"/>
      <c r="L12" s="393"/>
      <c r="M12" s="393"/>
      <c r="N12" s="393"/>
      <c r="O12" s="393"/>
      <c r="P12" s="393"/>
      <c r="Q12" s="393"/>
      <c r="R12" s="393"/>
      <c r="S12" s="393"/>
      <c r="T12" s="393"/>
      <c r="U12" s="393"/>
      <c r="V12" s="393"/>
      <c r="W12" s="393"/>
      <c r="X12" s="393"/>
    </row>
    <row r="13" spans="1:35" ht="52.95" customHeight="1" x14ac:dyDescent="0.3">
      <c r="A13" s="400">
        <f t="shared" si="0"/>
        <v>1.03</v>
      </c>
      <c r="B13" s="401" t="s">
        <v>334</v>
      </c>
      <c r="C13" s="402" t="s">
        <v>0</v>
      </c>
      <c r="D13" s="403">
        <f>+D11</f>
        <v>242.7765</v>
      </c>
      <c r="E13" s="404"/>
      <c r="F13" s="405"/>
      <c r="G13" s="393"/>
      <c r="H13" s="393"/>
      <c r="I13" s="393"/>
      <c r="J13" s="393"/>
      <c r="K13" s="393"/>
      <c r="L13" s="393"/>
      <c r="M13" s="393"/>
      <c r="N13" s="393"/>
      <c r="O13" s="393"/>
      <c r="P13" s="393"/>
      <c r="Q13" s="393"/>
      <c r="R13" s="393"/>
      <c r="S13" s="393"/>
      <c r="T13" s="393"/>
      <c r="U13" s="393"/>
      <c r="V13" s="393"/>
      <c r="W13" s="393"/>
      <c r="X13" s="393"/>
    </row>
    <row r="14" spans="1:35" ht="36.6" customHeight="1" x14ac:dyDescent="0.3">
      <c r="A14" s="400">
        <f t="shared" si="0"/>
        <v>1.04</v>
      </c>
      <c r="B14" s="401" t="s">
        <v>335</v>
      </c>
      <c r="C14" s="402" t="s">
        <v>0</v>
      </c>
      <c r="D14" s="403">
        <f>+D11/2</f>
        <v>121.38825</v>
      </c>
      <c r="E14" s="404"/>
      <c r="F14" s="405"/>
      <c r="G14" s="393"/>
      <c r="H14" s="393"/>
      <c r="I14" s="393"/>
      <c r="J14" s="393"/>
      <c r="K14" s="393"/>
      <c r="L14" s="393"/>
      <c r="M14" s="393"/>
      <c r="N14" s="393"/>
      <c r="O14" s="393"/>
      <c r="P14" s="393"/>
      <c r="Q14" s="393"/>
      <c r="R14" s="393"/>
      <c r="S14" s="393"/>
      <c r="T14" s="393"/>
      <c r="U14" s="393"/>
      <c r="V14" s="393"/>
      <c r="W14" s="393"/>
      <c r="X14" s="393"/>
    </row>
    <row r="15" spans="1:35" ht="92.4" customHeight="1" x14ac:dyDescent="0.3">
      <c r="A15" s="400">
        <f t="shared" si="0"/>
        <v>1.05</v>
      </c>
      <c r="B15" s="401" t="s">
        <v>33</v>
      </c>
      <c r="C15" s="402" t="s">
        <v>0</v>
      </c>
      <c r="D15" s="403">
        <f>+D11</f>
        <v>242.7765</v>
      </c>
      <c r="E15" s="404"/>
      <c r="F15" s="405"/>
      <c r="G15" s="393"/>
      <c r="H15" s="393"/>
      <c r="I15" s="393"/>
      <c r="J15" s="393"/>
      <c r="K15" s="393"/>
      <c r="L15" s="393"/>
      <c r="M15" s="393"/>
      <c r="N15" s="393"/>
      <c r="O15" s="393"/>
      <c r="P15" s="393"/>
      <c r="Q15" s="393"/>
      <c r="R15" s="393"/>
      <c r="S15" s="393"/>
      <c r="T15" s="393"/>
      <c r="U15" s="393"/>
      <c r="V15" s="393"/>
      <c r="W15" s="393"/>
      <c r="X15" s="393"/>
    </row>
    <row r="16" spans="1:35" ht="106.2" customHeight="1" x14ac:dyDescent="0.3">
      <c r="A16" s="400">
        <f t="shared" si="0"/>
        <v>1.06</v>
      </c>
      <c r="B16" s="401" t="s">
        <v>34</v>
      </c>
      <c r="C16" s="402" t="s">
        <v>35</v>
      </c>
      <c r="D16" s="403">
        <v>4</v>
      </c>
      <c r="E16" s="404"/>
      <c r="F16" s="405"/>
      <c r="G16" s="393"/>
      <c r="H16" s="393"/>
      <c r="I16" s="393"/>
      <c r="J16" s="393"/>
      <c r="K16" s="393"/>
      <c r="L16" s="393"/>
      <c r="M16" s="393"/>
      <c r="N16" s="393"/>
      <c r="O16" s="393"/>
      <c r="P16" s="393"/>
      <c r="Q16" s="393"/>
      <c r="R16" s="393"/>
      <c r="S16" s="393"/>
      <c r="T16" s="393"/>
      <c r="U16" s="393"/>
      <c r="V16" s="393"/>
      <c r="W16" s="393"/>
      <c r="X16" s="393"/>
    </row>
    <row r="17" spans="1:24" ht="216.6" customHeight="1" x14ac:dyDescent="0.3">
      <c r="A17" s="400">
        <f t="shared" si="0"/>
        <v>1.07</v>
      </c>
      <c r="B17" s="401" t="s">
        <v>36</v>
      </c>
      <c r="C17" s="402" t="s">
        <v>35</v>
      </c>
      <c r="D17" s="403">
        <v>4</v>
      </c>
      <c r="E17" s="404"/>
      <c r="F17" s="405"/>
      <c r="G17" s="393"/>
      <c r="H17" s="393"/>
      <c r="I17" s="393"/>
      <c r="J17" s="393"/>
      <c r="K17" s="393"/>
      <c r="L17" s="393"/>
      <c r="M17" s="393"/>
      <c r="N17" s="393"/>
      <c r="O17" s="393"/>
      <c r="P17" s="393"/>
      <c r="Q17" s="393"/>
      <c r="R17" s="393"/>
      <c r="S17" s="393"/>
      <c r="T17" s="393"/>
      <c r="U17" s="393"/>
      <c r="V17" s="393"/>
      <c r="W17" s="393"/>
      <c r="X17" s="393"/>
    </row>
    <row r="18" spans="1:24" x14ac:dyDescent="0.3">
      <c r="A18" s="406"/>
      <c r="B18" s="407"/>
      <c r="C18" s="408"/>
      <c r="D18" s="409"/>
      <c r="E18" s="410" t="str">
        <f>"SUBTOTAL CAP. "&amp;A10&amp;" "&amp;B10</f>
        <v>SUBTOTAL CAP. 1 PRELIMINARES Y ADECUACIÓN DE TERRENO</v>
      </c>
      <c r="F18" s="411"/>
      <c r="G18" s="393"/>
      <c r="H18" s="393"/>
      <c r="I18" s="393"/>
      <c r="J18" s="393"/>
      <c r="K18" s="393"/>
      <c r="L18" s="393"/>
      <c r="M18" s="393"/>
      <c r="N18" s="393"/>
      <c r="O18" s="393"/>
      <c r="P18" s="393"/>
      <c r="Q18" s="393"/>
      <c r="R18" s="393"/>
      <c r="S18" s="393"/>
      <c r="T18" s="393"/>
      <c r="U18" s="393"/>
      <c r="V18" s="393"/>
      <c r="W18" s="393"/>
      <c r="X18" s="393"/>
    </row>
    <row r="19" spans="1:24" x14ac:dyDescent="0.3">
      <c r="A19" s="412"/>
      <c r="B19" s="413"/>
      <c r="C19" s="414" t="s">
        <v>239</v>
      </c>
      <c r="D19" s="415"/>
      <c r="E19" s="416"/>
      <c r="F19" s="417"/>
      <c r="G19" s="393"/>
      <c r="H19" s="393"/>
      <c r="I19" s="393"/>
      <c r="J19" s="393"/>
      <c r="K19" s="393"/>
      <c r="L19" s="393"/>
      <c r="M19" s="393"/>
      <c r="N19" s="393"/>
      <c r="O19" s="393"/>
      <c r="P19" s="393"/>
      <c r="Q19" s="393"/>
      <c r="R19" s="393"/>
      <c r="S19" s="393"/>
      <c r="T19" s="393"/>
      <c r="U19" s="393"/>
      <c r="V19" s="393"/>
      <c r="W19" s="393"/>
      <c r="X19" s="393"/>
    </row>
    <row r="20" spans="1:24" x14ac:dyDescent="0.3">
      <c r="A20" s="395">
        <f>+A10+1</f>
        <v>2</v>
      </c>
      <c r="B20" s="396" t="s">
        <v>336</v>
      </c>
      <c r="C20" s="397" t="s">
        <v>239</v>
      </c>
      <c r="D20" s="397"/>
      <c r="E20" s="398"/>
      <c r="F20" s="399"/>
      <c r="G20" s="393"/>
      <c r="H20" s="393"/>
      <c r="I20" s="393"/>
      <c r="J20" s="393"/>
      <c r="K20" s="393"/>
      <c r="L20" s="393"/>
      <c r="M20" s="393"/>
      <c r="N20" s="393"/>
      <c r="O20" s="393"/>
      <c r="P20" s="393"/>
      <c r="Q20" s="393"/>
      <c r="R20" s="393"/>
      <c r="S20" s="393"/>
      <c r="T20" s="393"/>
      <c r="U20" s="393"/>
      <c r="V20" s="393"/>
      <c r="W20" s="393"/>
      <c r="X20" s="393"/>
    </row>
    <row r="21" spans="1:24" ht="76.95" customHeight="1" x14ac:dyDescent="0.3">
      <c r="A21" s="400">
        <v>2.0099999999999998</v>
      </c>
      <c r="B21" s="401" t="s">
        <v>337</v>
      </c>
      <c r="C21" s="402" t="s">
        <v>0</v>
      </c>
      <c r="D21" s="403">
        <f>+D11</f>
        <v>242.7765</v>
      </c>
      <c r="E21" s="404"/>
      <c r="F21" s="405"/>
      <c r="G21" s="393"/>
      <c r="H21" s="393"/>
      <c r="I21" s="393"/>
      <c r="J21" s="393"/>
      <c r="K21" s="393"/>
      <c r="L21" s="393"/>
      <c r="M21" s="393"/>
      <c r="N21" s="393"/>
      <c r="O21" s="393"/>
      <c r="P21" s="393"/>
      <c r="Q21" s="393"/>
      <c r="R21" s="393"/>
      <c r="S21" s="393"/>
      <c r="T21" s="393"/>
      <c r="U21" s="393"/>
      <c r="V21" s="393"/>
      <c r="W21" s="393"/>
      <c r="X21" s="393"/>
    </row>
    <row r="22" spans="1:24" ht="78" customHeight="1" x14ac:dyDescent="0.3">
      <c r="A22" s="400">
        <v>2.02</v>
      </c>
      <c r="B22" s="401" t="s">
        <v>338</v>
      </c>
      <c r="C22" s="402" t="s">
        <v>73</v>
      </c>
      <c r="D22" s="403">
        <f>+D21*0.2</f>
        <v>48.555300000000003</v>
      </c>
      <c r="E22" s="404"/>
      <c r="F22" s="405"/>
      <c r="G22" s="393"/>
      <c r="H22" s="393"/>
      <c r="I22" s="393"/>
      <c r="J22" s="393"/>
      <c r="K22" s="393"/>
      <c r="L22" s="393"/>
      <c r="M22" s="393"/>
      <c r="N22" s="393"/>
      <c r="O22" s="393"/>
      <c r="P22" s="393"/>
      <c r="Q22" s="393"/>
      <c r="R22" s="393"/>
      <c r="S22" s="393"/>
      <c r="T22" s="393"/>
      <c r="U22" s="393"/>
      <c r="V22" s="393"/>
      <c r="W22" s="393"/>
      <c r="X22" s="393"/>
    </row>
    <row r="23" spans="1:24" ht="115.95" customHeight="1" x14ac:dyDescent="0.3">
      <c r="A23" s="400">
        <v>2.0299999999999998</v>
      </c>
      <c r="B23" s="401" t="s">
        <v>339</v>
      </c>
      <c r="C23" s="402" t="s">
        <v>0</v>
      </c>
      <c r="D23" s="403">
        <f>+D21</f>
        <v>242.7765</v>
      </c>
      <c r="E23" s="404"/>
      <c r="F23" s="405"/>
      <c r="G23" s="393"/>
      <c r="H23" s="393"/>
      <c r="I23" s="393"/>
      <c r="J23" s="393"/>
      <c r="K23" s="393"/>
      <c r="L23" s="393"/>
      <c r="M23" s="393"/>
      <c r="N23" s="393"/>
      <c r="O23" s="393"/>
      <c r="P23" s="393"/>
      <c r="Q23" s="393"/>
      <c r="R23" s="393"/>
      <c r="S23" s="393"/>
      <c r="T23" s="393"/>
      <c r="U23" s="393"/>
      <c r="V23" s="393"/>
      <c r="W23" s="393"/>
      <c r="X23" s="393"/>
    </row>
    <row r="24" spans="1:24" ht="65.400000000000006" customHeight="1" x14ac:dyDescent="0.3">
      <c r="A24" s="400">
        <v>2.04</v>
      </c>
      <c r="B24" s="401" t="s">
        <v>340</v>
      </c>
      <c r="C24" s="402" t="s">
        <v>27</v>
      </c>
      <c r="D24" s="403">
        <v>50</v>
      </c>
      <c r="E24" s="404"/>
      <c r="F24" s="405"/>
      <c r="G24" s="393"/>
      <c r="H24" s="393"/>
      <c r="I24" s="393"/>
      <c r="J24" s="393"/>
      <c r="K24" s="393"/>
      <c r="L24" s="393"/>
      <c r="M24" s="393"/>
      <c r="N24" s="393"/>
      <c r="O24" s="393"/>
      <c r="P24" s="393"/>
      <c r="Q24" s="393"/>
      <c r="R24" s="393"/>
      <c r="S24" s="393"/>
      <c r="T24" s="393"/>
      <c r="U24" s="393"/>
      <c r="V24" s="393"/>
      <c r="W24" s="393"/>
      <c r="X24" s="393"/>
    </row>
    <row r="25" spans="1:24" ht="295.95" customHeight="1" x14ac:dyDescent="0.3">
      <c r="A25" s="400">
        <v>2.0499999999999998</v>
      </c>
      <c r="B25" s="401" t="s">
        <v>341</v>
      </c>
      <c r="C25" s="402" t="s">
        <v>0</v>
      </c>
      <c r="D25" s="403">
        <f>+D21</f>
        <v>242.7765</v>
      </c>
      <c r="E25" s="404"/>
      <c r="F25" s="405"/>
      <c r="G25" s="393"/>
      <c r="H25" s="393"/>
      <c r="I25" s="393"/>
      <c r="J25" s="393"/>
      <c r="K25" s="393"/>
      <c r="L25" s="393"/>
      <c r="M25" s="393"/>
      <c r="N25" s="393"/>
      <c r="O25" s="393"/>
      <c r="P25" s="393"/>
      <c r="Q25" s="393"/>
      <c r="R25" s="393"/>
      <c r="S25" s="393"/>
      <c r="T25" s="393"/>
      <c r="U25" s="393"/>
      <c r="V25" s="393"/>
      <c r="W25" s="393"/>
      <c r="X25" s="393"/>
    </row>
    <row r="26" spans="1:24" ht="27.6" x14ac:dyDescent="0.3">
      <c r="A26" s="400">
        <v>2.06</v>
      </c>
      <c r="B26" s="401" t="s">
        <v>342</v>
      </c>
      <c r="C26" s="402" t="s">
        <v>0</v>
      </c>
      <c r="D26" s="403">
        <f>+D21</f>
        <v>242.7765</v>
      </c>
      <c r="E26" s="404"/>
      <c r="F26" s="405"/>
      <c r="G26" s="393"/>
      <c r="H26" s="393"/>
      <c r="I26" s="393"/>
      <c r="J26" s="393"/>
      <c r="K26" s="393"/>
      <c r="L26" s="393"/>
      <c r="M26" s="393"/>
      <c r="N26" s="393"/>
      <c r="O26" s="393"/>
      <c r="P26" s="393"/>
      <c r="Q26" s="393"/>
      <c r="R26" s="393"/>
      <c r="S26" s="393"/>
      <c r="T26" s="393"/>
      <c r="U26" s="393"/>
      <c r="V26" s="393"/>
      <c r="W26" s="393"/>
      <c r="X26" s="393"/>
    </row>
    <row r="27" spans="1:24" x14ac:dyDescent="0.3">
      <c r="A27" s="400">
        <v>2.0699999999999998</v>
      </c>
      <c r="B27" s="401" t="s">
        <v>343</v>
      </c>
      <c r="C27" s="402" t="s">
        <v>27</v>
      </c>
      <c r="D27" s="403">
        <f>+'[4]MEMORIAS '!L29*1.5</f>
        <v>82.5</v>
      </c>
      <c r="E27" s="404"/>
      <c r="F27" s="405"/>
      <c r="G27" s="393"/>
      <c r="H27" s="393"/>
      <c r="I27" s="393"/>
      <c r="J27" s="393"/>
      <c r="K27" s="393"/>
      <c r="L27" s="393"/>
      <c r="M27" s="393"/>
      <c r="N27" s="393"/>
      <c r="O27" s="393"/>
      <c r="P27" s="393"/>
      <c r="Q27" s="393"/>
      <c r="R27" s="393"/>
      <c r="S27" s="393"/>
      <c r="T27" s="393"/>
      <c r="U27" s="393"/>
      <c r="V27" s="393"/>
      <c r="W27" s="393"/>
      <c r="X27" s="393"/>
    </row>
    <row r="28" spans="1:24" x14ac:dyDescent="0.3">
      <c r="A28" s="400">
        <v>2.08</v>
      </c>
      <c r="B28" s="401" t="s">
        <v>344</v>
      </c>
      <c r="C28" s="402" t="s">
        <v>73</v>
      </c>
      <c r="D28" s="403">
        <f>+'[4]MEMORIAS '!L35*1.3</f>
        <v>33.436000000000007</v>
      </c>
      <c r="E28" s="404"/>
      <c r="F28" s="405"/>
      <c r="G28" s="393"/>
      <c r="H28" s="393"/>
      <c r="I28" s="393"/>
      <c r="J28" s="393"/>
      <c r="K28" s="393"/>
      <c r="L28" s="393"/>
      <c r="M28" s="393"/>
      <c r="N28" s="393"/>
      <c r="O28" s="393"/>
      <c r="P28" s="393"/>
      <c r="Q28" s="393"/>
      <c r="R28" s="393"/>
      <c r="S28" s="393"/>
      <c r="T28" s="393"/>
      <c r="U28" s="393"/>
      <c r="V28" s="393"/>
      <c r="W28" s="393"/>
      <c r="X28" s="393"/>
    </row>
    <row r="29" spans="1:24" x14ac:dyDescent="0.3">
      <c r="A29" s="400">
        <v>2.09</v>
      </c>
      <c r="B29" s="401" t="s">
        <v>345</v>
      </c>
      <c r="C29" s="402" t="s">
        <v>237</v>
      </c>
      <c r="D29" s="403">
        <f>+'[4]MEMORIAS '!L39*1.3</f>
        <v>31.200000000000003</v>
      </c>
      <c r="E29" s="404"/>
      <c r="F29" s="405"/>
      <c r="G29" s="393"/>
      <c r="H29" s="393"/>
      <c r="I29" s="393"/>
      <c r="J29" s="393"/>
      <c r="K29" s="393"/>
      <c r="L29" s="393"/>
      <c r="M29" s="393"/>
      <c r="N29" s="393"/>
      <c r="O29" s="393"/>
      <c r="P29" s="393"/>
      <c r="Q29" s="393"/>
      <c r="R29" s="393"/>
      <c r="S29" s="393"/>
      <c r="T29" s="393"/>
      <c r="U29" s="393"/>
      <c r="V29" s="393"/>
      <c r="W29" s="393"/>
      <c r="X29" s="393"/>
    </row>
    <row r="30" spans="1:24" x14ac:dyDescent="0.3">
      <c r="A30" s="400">
        <v>2.1</v>
      </c>
      <c r="B30" s="401" t="s">
        <v>346</v>
      </c>
      <c r="C30" s="402" t="s">
        <v>0</v>
      </c>
      <c r="D30" s="403">
        <f>+'[4]MEMORIAS '!L43</f>
        <v>75.150000000000006</v>
      </c>
      <c r="E30" s="404"/>
      <c r="F30" s="405"/>
      <c r="G30" s="393"/>
      <c r="H30" s="393"/>
      <c r="I30" s="393"/>
      <c r="J30" s="393"/>
      <c r="K30" s="393"/>
      <c r="L30" s="393"/>
      <c r="M30" s="393"/>
      <c r="N30" s="393"/>
      <c r="O30" s="393"/>
      <c r="P30" s="393"/>
      <c r="Q30" s="393"/>
      <c r="R30" s="393"/>
      <c r="S30" s="393"/>
      <c r="T30" s="393"/>
      <c r="U30" s="393"/>
      <c r="V30" s="393"/>
      <c r="W30" s="393"/>
      <c r="X30" s="393"/>
    </row>
    <row r="31" spans="1:24" ht="31.95" customHeight="1" x14ac:dyDescent="0.3">
      <c r="A31" s="400">
        <v>2.11</v>
      </c>
      <c r="B31" s="418" t="s">
        <v>347</v>
      </c>
      <c r="C31" s="419" t="s">
        <v>0</v>
      </c>
      <c r="D31" s="420">
        <f>+'[4]MEMORIAS '!L44+30</f>
        <v>105.15</v>
      </c>
      <c r="E31" s="421"/>
      <c r="F31" s="405"/>
      <c r="G31" s="393"/>
      <c r="H31" s="393"/>
      <c r="I31" s="393"/>
      <c r="J31" s="393"/>
      <c r="K31" s="393"/>
      <c r="L31" s="393"/>
      <c r="M31" s="393"/>
      <c r="N31" s="393"/>
      <c r="O31" s="393"/>
      <c r="P31" s="393"/>
      <c r="Q31" s="393"/>
      <c r="R31" s="393"/>
      <c r="S31" s="393"/>
      <c r="T31" s="393"/>
      <c r="U31" s="393"/>
      <c r="V31" s="393"/>
      <c r="W31" s="393"/>
      <c r="X31" s="393"/>
    </row>
    <row r="32" spans="1:24" ht="27.6" x14ac:dyDescent="0.3">
      <c r="A32" s="400">
        <v>2.12</v>
      </c>
      <c r="B32" s="418" t="s">
        <v>348</v>
      </c>
      <c r="C32" s="419" t="s">
        <v>27</v>
      </c>
      <c r="D32" s="420">
        <f>+'[4]MEMORIAS '!L50</f>
        <v>55</v>
      </c>
      <c r="E32" s="421"/>
      <c r="F32" s="405"/>
      <c r="G32" s="393"/>
      <c r="H32" s="393"/>
      <c r="I32" s="393"/>
      <c r="J32" s="393"/>
      <c r="K32" s="393"/>
      <c r="L32" s="393"/>
      <c r="M32" s="393"/>
      <c r="N32" s="393"/>
      <c r="O32" s="393"/>
      <c r="P32" s="393"/>
      <c r="Q32" s="393"/>
      <c r="R32" s="393"/>
      <c r="S32" s="393"/>
      <c r="T32" s="393"/>
      <c r="U32" s="393"/>
      <c r="V32" s="393"/>
      <c r="W32" s="393"/>
      <c r="X32" s="393"/>
    </row>
    <row r="33" spans="1:24" ht="46.95" customHeight="1" x14ac:dyDescent="0.3">
      <c r="A33" s="400">
        <v>2.13</v>
      </c>
      <c r="B33" s="418" t="s">
        <v>349</v>
      </c>
      <c r="C33" s="419" t="s">
        <v>0</v>
      </c>
      <c r="D33" s="420">
        <f>+'[4]MEMORIAS '!L56*1.2</f>
        <v>21.888000000000002</v>
      </c>
      <c r="E33" s="421"/>
      <c r="F33" s="405"/>
      <c r="G33" s="393"/>
      <c r="H33" s="393"/>
      <c r="I33" s="393"/>
      <c r="J33" s="393"/>
      <c r="K33" s="393"/>
      <c r="L33" s="393"/>
      <c r="M33" s="393"/>
      <c r="N33" s="393"/>
      <c r="O33" s="393"/>
      <c r="P33" s="393"/>
      <c r="Q33" s="393"/>
      <c r="R33" s="393"/>
      <c r="S33" s="393"/>
      <c r="T33" s="393"/>
      <c r="U33" s="393"/>
      <c r="V33" s="393"/>
      <c r="W33" s="393"/>
      <c r="X33" s="393"/>
    </row>
    <row r="34" spans="1:24" ht="112.95" customHeight="1" x14ac:dyDescent="0.3">
      <c r="A34" s="400">
        <v>2.14</v>
      </c>
      <c r="B34" s="418" t="s">
        <v>142</v>
      </c>
      <c r="C34" s="419" t="s">
        <v>0</v>
      </c>
      <c r="D34" s="420">
        <f>+D30</f>
        <v>75.150000000000006</v>
      </c>
      <c r="E34" s="116"/>
      <c r="F34" s="405"/>
      <c r="G34" s="393"/>
      <c r="H34" s="393"/>
      <c r="I34" s="393"/>
      <c r="J34" s="393"/>
      <c r="K34" s="393"/>
      <c r="L34" s="393"/>
      <c r="M34" s="393"/>
      <c r="N34" s="393"/>
      <c r="O34" s="393"/>
      <c r="P34" s="393"/>
      <c r="Q34" s="393"/>
      <c r="R34" s="393"/>
      <c r="S34" s="393"/>
      <c r="T34" s="393"/>
      <c r="U34" s="393"/>
      <c r="V34" s="393"/>
      <c r="W34" s="393"/>
      <c r="X34" s="393"/>
    </row>
    <row r="35" spans="1:24" ht="270" customHeight="1" x14ac:dyDescent="0.3">
      <c r="A35" s="400">
        <v>2.15</v>
      </c>
      <c r="B35" s="418" t="s">
        <v>350</v>
      </c>
      <c r="C35" s="419" t="s">
        <v>0</v>
      </c>
      <c r="D35" s="420">
        <f>+'[4]MEMORIAS '!L59</f>
        <v>35</v>
      </c>
      <c r="E35" s="421"/>
      <c r="F35" s="405"/>
      <c r="G35" s="393"/>
      <c r="H35" s="393"/>
      <c r="I35" s="393"/>
      <c r="J35" s="393"/>
      <c r="K35" s="393"/>
      <c r="L35" s="393"/>
      <c r="M35" s="393"/>
      <c r="N35" s="393"/>
      <c r="O35" s="393"/>
      <c r="P35" s="393"/>
      <c r="Q35" s="393"/>
      <c r="R35" s="393"/>
      <c r="S35" s="393"/>
      <c r="T35" s="393"/>
      <c r="U35" s="393"/>
      <c r="V35" s="393"/>
      <c r="W35" s="393"/>
      <c r="X35" s="393"/>
    </row>
    <row r="36" spans="1:24" ht="198" customHeight="1" x14ac:dyDescent="0.3">
      <c r="A36" s="400">
        <v>2.16</v>
      </c>
      <c r="B36" s="418" t="s">
        <v>351</v>
      </c>
      <c r="C36" s="419" t="s">
        <v>0</v>
      </c>
      <c r="D36" s="420">
        <v>30</v>
      </c>
      <c r="E36" s="421"/>
      <c r="F36" s="405"/>
      <c r="G36" s="393"/>
      <c r="H36" s="393"/>
      <c r="I36" s="393"/>
      <c r="J36" s="393"/>
      <c r="K36" s="393"/>
      <c r="L36" s="393"/>
      <c r="M36" s="393"/>
      <c r="N36" s="393"/>
      <c r="O36" s="393"/>
      <c r="P36" s="393"/>
      <c r="Q36" s="393"/>
      <c r="R36" s="393"/>
      <c r="S36" s="393"/>
      <c r="T36" s="393"/>
      <c r="U36" s="393"/>
      <c r="V36" s="393"/>
      <c r="W36" s="393"/>
      <c r="X36" s="393"/>
    </row>
    <row r="37" spans="1:24" ht="33.6" customHeight="1" x14ac:dyDescent="0.3">
      <c r="A37" s="400">
        <v>2.17</v>
      </c>
      <c r="B37" s="418" t="s">
        <v>352</v>
      </c>
      <c r="C37" s="419" t="s">
        <v>0</v>
      </c>
      <c r="D37" s="420">
        <f>+'[4]MEMORIAS '!L62*1.5</f>
        <v>20.64</v>
      </c>
      <c r="E37" s="421"/>
      <c r="F37" s="405"/>
      <c r="G37" s="393"/>
      <c r="H37" s="393"/>
      <c r="I37" s="393"/>
      <c r="J37" s="393"/>
      <c r="K37" s="393"/>
      <c r="L37" s="393"/>
      <c r="M37" s="393"/>
      <c r="N37" s="393"/>
      <c r="O37" s="393"/>
      <c r="P37" s="393"/>
      <c r="Q37" s="393"/>
      <c r="R37" s="393"/>
      <c r="S37" s="393"/>
      <c r="T37" s="393"/>
      <c r="U37" s="393"/>
      <c r="V37" s="393"/>
      <c r="W37" s="393"/>
      <c r="X37" s="393"/>
    </row>
    <row r="38" spans="1:24" ht="103.95" customHeight="1" x14ac:dyDescent="0.3">
      <c r="A38" s="400">
        <v>2.1800000000000002</v>
      </c>
      <c r="B38" s="418" t="s">
        <v>353</v>
      </c>
      <c r="C38" s="419" t="s">
        <v>15</v>
      </c>
      <c r="D38" s="420">
        <f>+'[4]MEMORIAS '!L67</f>
        <v>5</v>
      </c>
      <c r="E38" s="421"/>
      <c r="F38" s="405"/>
      <c r="G38" s="393"/>
      <c r="H38" s="393"/>
      <c r="I38" s="393"/>
      <c r="J38" s="393"/>
      <c r="K38" s="393"/>
      <c r="L38" s="393"/>
      <c r="M38" s="393"/>
      <c r="N38" s="393"/>
      <c r="O38" s="393"/>
      <c r="P38" s="393"/>
      <c r="Q38" s="393"/>
      <c r="R38" s="393"/>
      <c r="S38" s="393"/>
      <c r="T38" s="393"/>
      <c r="U38" s="393"/>
      <c r="V38" s="393"/>
      <c r="W38" s="393"/>
      <c r="X38" s="393"/>
    </row>
    <row r="39" spans="1:24" ht="52.95" customHeight="1" x14ac:dyDescent="0.3">
      <c r="A39" s="400">
        <v>2.19</v>
      </c>
      <c r="B39" s="418" t="s">
        <v>354</v>
      </c>
      <c r="C39" s="419" t="s">
        <v>0</v>
      </c>
      <c r="D39" s="420">
        <f>+'[4]MEMORIAS '!L68</f>
        <v>15</v>
      </c>
      <c r="E39" s="421"/>
      <c r="F39" s="405"/>
      <c r="G39" s="393"/>
      <c r="H39" s="393"/>
      <c r="I39" s="393"/>
      <c r="J39" s="393"/>
      <c r="K39" s="393"/>
      <c r="L39" s="393"/>
      <c r="M39" s="393"/>
      <c r="N39" s="393"/>
      <c r="O39" s="393"/>
      <c r="P39" s="393"/>
      <c r="Q39" s="393"/>
      <c r="R39" s="393"/>
      <c r="S39" s="393"/>
      <c r="T39" s="393"/>
      <c r="U39" s="393"/>
      <c r="V39" s="393"/>
      <c r="W39" s="393"/>
      <c r="X39" s="393"/>
    </row>
    <row r="40" spans="1:24" ht="118.95" customHeight="1" x14ac:dyDescent="0.3">
      <c r="A40" s="400">
        <v>2.2000000000000002</v>
      </c>
      <c r="B40" s="422" t="s">
        <v>355</v>
      </c>
      <c r="C40" s="423" t="s">
        <v>0</v>
      </c>
      <c r="D40" s="424">
        <f>+'[4]MEMORIAS '!L159*1.2</f>
        <v>132</v>
      </c>
      <c r="E40" s="425"/>
      <c r="F40" s="405"/>
      <c r="G40" s="393"/>
      <c r="H40" s="393"/>
      <c r="I40" s="393"/>
      <c r="J40" s="393"/>
      <c r="K40" s="393"/>
      <c r="L40" s="393"/>
      <c r="M40" s="393"/>
      <c r="N40" s="393"/>
      <c r="O40" s="393"/>
      <c r="P40" s="393"/>
      <c r="Q40" s="393"/>
      <c r="R40" s="393"/>
      <c r="S40" s="393"/>
      <c r="T40" s="393"/>
      <c r="U40" s="393"/>
      <c r="V40" s="393"/>
      <c r="W40" s="393"/>
      <c r="X40" s="393"/>
    </row>
    <row r="41" spans="1:24" ht="123" customHeight="1" x14ac:dyDescent="0.3">
      <c r="A41" s="400">
        <v>2.21</v>
      </c>
      <c r="B41" s="422" t="s">
        <v>139</v>
      </c>
      <c r="C41" s="423" t="s">
        <v>0</v>
      </c>
      <c r="D41" s="424">
        <v>30</v>
      </c>
      <c r="E41" s="425"/>
      <c r="F41" s="405"/>
      <c r="G41" s="393"/>
      <c r="H41" s="393"/>
      <c r="I41" s="393"/>
      <c r="J41" s="393"/>
      <c r="K41" s="393"/>
      <c r="L41" s="393"/>
      <c r="M41" s="393"/>
      <c r="N41" s="393"/>
      <c r="O41" s="393"/>
      <c r="P41" s="393"/>
      <c r="Q41" s="393"/>
      <c r="R41" s="393"/>
      <c r="S41" s="393"/>
      <c r="T41" s="393"/>
      <c r="U41" s="393"/>
      <c r="V41" s="393"/>
      <c r="W41" s="393"/>
      <c r="X41" s="393"/>
    </row>
    <row r="42" spans="1:24" x14ac:dyDescent="0.3">
      <c r="A42" s="426"/>
      <c r="B42" s="407"/>
      <c r="C42" s="408"/>
      <c r="D42" s="409"/>
      <c r="E42" s="410" t="str">
        <f>"SUBTOTAL CAP. "&amp;A20&amp;" "&amp;B20</f>
        <v>SUBTOTAL CAP. 2 URBANISMO, CONTRAPISOS Y SUPERFICIES</v>
      </c>
      <c r="F42" s="411"/>
      <c r="G42" s="393"/>
      <c r="H42" s="393"/>
      <c r="I42" s="393"/>
      <c r="J42" s="393"/>
      <c r="K42" s="393"/>
      <c r="L42" s="393"/>
      <c r="M42" s="393"/>
      <c r="N42" s="393"/>
      <c r="O42" s="393"/>
      <c r="P42" s="393"/>
      <c r="Q42" s="393"/>
      <c r="R42" s="393"/>
      <c r="S42" s="393"/>
      <c r="T42" s="393"/>
      <c r="U42" s="393"/>
      <c r="V42" s="393"/>
      <c r="W42" s="393"/>
      <c r="X42" s="393"/>
    </row>
    <row r="43" spans="1:24" x14ac:dyDescent="0.3">
      <c r="A43" s="412"/>
      <c r="B43" s="413"/>
      <c r="C43" s="414" t="s">
        <v>239</v>
      </c>
      <c r="D43" s="415"/>
      <c r="E43" s="416"/>
      <c r="F43" s="417"/>
      <c r="G43" s="393"/>
      <c r="H43" s="393"/>
      <c r="I43" s="393"/>
      <c r="J43" s="393"/>
      <c r="K43" s="393"/>
      <c r="L43" s="393"/>
      <c r="M43" s="393"/>
      <c r="N43" s="393"/>
      <c r="O43" s="393"/>
      <c r="P43" s="393"/>
      <c r="Q43" s="393"/>
      <c r="R43" s="393"/>
      <c r="S43" s="393"/>
      <c r="T43" s="393"/>
      <c r="U43" s="393"/>
      <c r="V43" s="393"/>
      <c r="W43" s="393"/>
      <c r="X43" s="393"/>
    </row>
    <row r="44" spans="1:24" x14ac:dyDescent="0.3">
      <c r="A44" s="426">
        <f>+A20+1</f>
        <v>3</v>
      </c>
      <c r="B44" s="407" t="s">
        <v>356</v>
      </c>
      <c r="C44" s="408" t="s">
        <v>239</v>
      </c>
      <c r="D44" s="409"/>
      <c r="E44" s="410"/>
      <c r="F44" s="411"/>
      <c r="G44" s="393"/>
      <c r="H44" s="393"/>
      <c r="I44" s="393"/>
      <c r="J44" s="393"/>
      <c r="K44" s="393"/>
      <c r="L44" s="393"/>
      <c r="M44" s="393"/>
      <c r="N44" s="393"/>
      <c r="O44" s="393"/>
      <c r="P44" s="393"/>
      <c r="Q44" s="393"/>
      <c r="R44" s="393"/>
      <c r="S44" s="393"/>
      <c r="T44" s="393"/>
      <c r="U44" s="393"/>
      <c r="V44" s="393"/>
      <c r="W44" s="393"/>
      <c r="X44" s="393"/>
    </row>
    <row r="45" spans="1:24" ht="225" customHeight="1" x14ac:dyDescent="0.3">
      <c r="A45" s="427">
        <f t="shared" ref="A45:A54" si="1">ROUND(A44+0.01,2)</f>
        <v>3.01</v>
      </c>
      <c r="B45" s="418" t="s">
        <v>357</v>
      </c>
      <c r="C45" s="419" t="s">
        <v>0</v>
      </c>
      <c r="D45" s="420">
        <f>+'[4]MEMORIAS '!L75</f>
        <v>143</v>
      </c>
      <c r="E45" s="421"/>
      <c r="F45" s="421"/>
      <c r="G45" s="393"/>
      <c r="H45" s="393"/>
      <c r="I45" s="393"/>
      <c r="J45" s="393"/>
      <c r="K45" s="393"/>
      <c r="L45" s="393"/>
      <c r="M45" s="393"/>
      <c r="N45" s="393"/>
      <c r="O45" s="393"/>
      <c r="P45" s="393"/>
      <c r="Q45" s="393"/>
      <c r="R45" s="393"/>
      <c r="S45" s="393"/>
      <c r="T45" s="393"/>
      <c r="U45" s="393"/>
      <c r="V45" s="393"/>
      <c r="W45" s="393"/>
      <c r="X45" s="393"/>
    </row>
    <row r="46" spans="1:24" ht="27.6" x14ac:dyDescent="0.3">
      <c r="A46" s="427">
        <f t="shared" si="1"/>
        <v>3.02</v>
      </c>
      <c r="B46" s="418" t="s">
        <v>358</v>
      </c>
      <c r="C46" s="419" t="s">
        <v>0</v>
      </c>
      <c r="D46" s="420">
        <f>+'[4]MEMORIAS '!L81+4</f>
        <v>10.24</v>
      </c>
      <c r="E46" s="421"/>
      <c r="F46" s="421"/>
      <c r="G46" s="393"/>
      <c r="H46" s="393"/>
      <c r="I46" s="393"/>
      <c r="J46" s="393"/>
      <c r="K46" s="393"/>
      <c r="L46" s="393"/>
      <c r="M46" s="393"/>
      <c r="N46" s="393"/>
      <c r="O46" s="393"/>
      <c r="P46" s="393"/>
      <c r="Q46" s="393"/>
      <c r="R46" s="393"/>
      <c r="S46" s="393"/>
      <c r="T46" s="393"/>
      <c r="U46" s="393"/>
      <c r="V46" s="393"/>
      <c r="W46" s="393"/>
      <c r="X46" s="393"/>
    </row>
    <row r="47" spans="1:24" ht="31.2" customHeight="1" x14ac:dyDescent="0.3">
      <c r="A47" s="427">
        <f t="shared" si="1"/>
        <v>3.03</v>
      </c>
      <c r="B47" s="418" t="s">
        <v>359</v>
      </c>
      <c r="C47" s="419" t="s">
        <v>243</v>
      </c>
      <c r="D47" s="420">
        <f>600*1.2</f>
        <v>720</v>
      </c>
      <c r="E47" s="421"/>
      <c r="F47" s="421"/>
      <c r="G47" s="428"/>
      <c r="H47" s="429"/>
      <c r="I47" s="429"/>
      <c r="J47" s="429"/>
      <c r="K47" s="393"/>
      <c r="L47" s="393"/>
      <c r="M47" s="393"/>
      <c r="N47" s="393"/>
      <c r="O47" s="393"/>
      <c r="P47" s="393"/>
      <c r="Q47" s="393"/>
      <c r="R47" s="393"/>
      <c r="S47" s="393"/>
      <c r="T47" s="393"/>
      <c r="U47" s="393"/>
      <c r="V47" s="393"/>
      <c r="W47" s="393"/>
      <c r="X47" s="393"/>
    </row>
    <row r="48" spans="1:24" ht="133.19999999999999" customHeight="1" x14ac:dyDescent="0.3">
      <c r="A48" s="427">
        <f t="shared" si="1"/>
        <v>3.04</v>
      </c>
      <c r="B48" s="418" t="s">
        <v>186</v>
      </c>
      <c r="C48" s="419" t="s">
        <v>15</v>
      </c>
      <c r="D48" s="420">
        <v>1</v>
      </c>
      <c r="E48" s="421"/>
      <c r="F48" s="421"/>
      <c r="G48" s="429"/>
      <c r="H48" s="429"/>
      <c r="I48" s="429"/>
      <c r="J48" s="429"/>
      <c r="K48" s="393"/>
      <c r="L48" s="393"/>
      <c r="M48" s="393"/>
      <c r="N48" s="393"/>
      <c r="O48" s="393"/>
      <c r="P48" s="393"/>
      <c r="Q48" s="393"/>
      <c r="R48" s="393"/>
      <c r="S48" s="393"/>
      <c r="T48" s="393"/>
      <c r="U48" s="393"/>
      <c r="V48" s="393"/>
      <c r="W48" s="393"/>
      <c r="X48" s="393"/>
    </row>
    <row r="49" spans="1:24" ht="90" customHeight="1" x14ac:dyDescent="0.3">
      <c r="A49" s="427">
        <f t="shared" si="1"/>
        <v>3.05</v>
      </c>
      <c r="B49" s="418" t="s">
        <v>360</v>
      </c>
      <c r="C49" s="419" t="s">
        <v>0</v>
      </c>
      <c r="D49" s="420">
        <v>20</v>
      </c>
      <c r="E49" s="421"/>
      <c r="F49" s="421"/>
      <c r="G49" s="429"/>
      <c r="H49" s="429"/>
      <c r="I49" s="429"/>
      <c r="J49" s="429"/>
      <c r="K49" s="393"/>
      <c r="L49" s="393"/>
      <c r="M49" s="393"/>
      <c r="N49" s="393"/>
      <c r="O49" s="393"/>
      <c r="P49" s="393"/>
      <c r="Q49" s="393"/>
      <c r="R49" s="393"/>
      <c r="S49" s="393"/>
      <c r="T49" s="393"/>
      <c r="U49" s="393"/>
      <c r="V49" s="393"/>
      <c r="W49" s="393"/>
      <c r="X49" s="393"/>
    </row>
    <row r="50" spans="1:24" ht="73.2" customHeight="1" x14ac:dyDescent="0.3">
      <c r="A50" s="427">
        <f t="shared" si="1"/>
        <v>3.06</v>
      </c>
      <c r="B50" s="418" t="s">
        <v>361</v>
      </c>
      <c r="C50" s="419" t="s">
        <v>27</v>
      </c>
      <c r="D50" s="420">
        <v>20</v>
      </c>
      <c r="E50" s="421"/>
      <c r="F50" s="421"/>
      <c r="G50" s="429"/>
      <c r="H50" s="429"/>
      <c r="I50" s="429"/>
      <c r="J50" s="429"/>
      <c r="K50" s="393"/>
      <c r="L50" s="393"/>
      <c r="M50" s="393"/>
      <c r="N50" s="393"/>
      <c r="O50" s="393"/>
      <c r="P50" s="393"/>
      <c r="Q50" s="393"/>
      <c r="R50" s="393"/>
      <c r="S50" s="393"/>
      <c r="T50" s="393"/>
      <c r="U50" s="393"/>
      <c r="V50" s="393"/>
      <c r="W50" s="393"/>
      <c r="X50" s="393"/>
    </row>
    <row r="51" spans="1:24" ht="195" customHeight="1" x14ac:dyDescent="0.3">
      <c r="A51" s="427">
        <f t="shared" si="1"/>
        <v>3.07</v>
      </c>
      <c r="B51" s="418" t="s">
        <v>362</v>
      </c>
      <c r="C51" s="419" t="s">
        <v>27</v>
      </c>
      <c r="D51" s="420">
        <v>10</v>
      </c>
      <c r="E51" s="421"/>
      <c r="F51" s="421"/>
      <c r="G51" s="429"/>
      <c r="H51" s="429"/>
      <c r="I51" s="429"/>
      <c r="J51" s="429"/>
      <c r="K51" s="393"/>
      <c r="L51" s="393"/>
      <c r="M51" s="393"/>
      <c r="N51" s="393"/>
      <c r="O51" s="393"/>
      <c r="P51" s="393"/>
      <c r="Q51" s="393"/>
      <c r="R51" s="393"/>
      <c r="S51" s="393"/>
      <c r="T51" s="393"/>
      <c r="U51" s="393"/>
      <c r="V51" s="393"/>
      <c r="W51" s="393"/>
      <c r="X51" s="393"/>
    </row>
    <row r="52" spans="1:24" ht="71.400000000000006" customHeight="1" x14ac:dyDescent="0.3">
      <c r="A52" s="427">
        <f t="shared" si="1"/>
        <v>3.08</v>
      </c>
      <c r="B52" s="418" t="s">
        <v>363</v>
      </c>
      <c r="C52" s="419" t="s">
        <v>364</v>
      </c>
      <c r="D52" s="420">
        <v>30</v>
      </c>
      <c r="E52" s="421"/>
      <c r="F52" s="421"/>
      <c r="G52" s="429"/>
      <c r="H52" s="429"/>
      <c r="I52" s="429"/>
      <c r="J52" s="429"/>
      <c r="K52" s="393"/>
      <c r="L52" s="393"/>
      <c r="M52" s="393"/>
      <c r="N52" s="393"/>
      <c r="O52" s="393"/>
      <c r="P52" s="393"/>
      <c r="Q52" s="393"/>
      <c r="R52" s="393"/>
      <c r="S52" s="393"/>
      <c r="T52" s="393"/>
      <c r="U52" s="393"/>
      <c r="V52" s="393"/>
      <c r="W52" s="393"/>
      <c r="X52" s="393"/>
    </row>
    <row r="53" spans="1:24" ht="265.95" customHeight="1" x14ac:dyDescent="0.3">
      <c r="A53" s="427">
        <f t="shared" si="1"/>
        <v>3.09</v>
      </c>
      <c r="B53" s="418" t="s">
        <v>365</v>
      </c>
      <c r="C53" s="419" t="s">
        <v>364</v>
      </c>
      <c r="D53" s="420">
        <f>+(20+10+20)*2</f>
        <v>100</v>
      </c>
      <c r="E53" s="421"/>
      <c r="F53" s="421"/>
      <c r="G53" s="429"/>
      <c r="H53" s="429"/>
      <c r="I53" s="429"/>
      <c r="J53" s="429"/>
      <c r="K53" s="393"/>
      <c r="L53" s="393"/>
      <c r="M53" s="393"/>
      <c r="N53" s="393"/>
      <c r="O53" s="393"/>
      <c r="P53" s="393"/>
      <c r="Q53" s="393"/>
      <c r="R53" s="393"/>
      <c r="S53" s="393"/>
      <c r="T53" s="393"/>
      <c r="U53" s="393"/>
      <c r="V53" s="393"/>
      <c r="W53" s="393"/>
      <c r="X53" s="393"/>
    </row>
    <row r="54" spans="1:24" ht="69" x14ac:dyDescent="0.3">
      <c r="A54" s="427">
        <f t="shared" si="1"/>
        <v>3.1</v>
      </c>
      <c r="B54" s="418" t="s">
        <v>26</v>
      </c>
      <c r="C54" s="430" t="s">
        <v>364</v>
      </c>
      <c r="D54" s="431">
        <f>+D53</f>
        <v>100</v>
      </c>
      <c r="E54" s="432"/>
      <c r="F54" s="421"/>
      <c r="G54" s="429"/>
      <c r="H54" s="429"/>
      <c r="I54" s="429"/>
      <c r="J54" s="429"/>
      <c r="K54" s="393"/>
      <c r="L54" s="393"/>
      <c r="M54" s="393"/>
      <c r="N54" s="393"/>
      <c r="O54" s="393"/>
      <c r="P54" s="393"/>
      <c r="Q54" s="393"/>
      <c r="R54" s="393"/>
      <c r="S54" s="393"/>
      <c r="T54" s="393"/>
      <c r="U54" s="393"/>
      <c r="V54" s="393"/>
      <c r="W54" s="393"/>
      <c r="X54" s="393"/>
    </row>
    <row r="55" spans="1:24" x14ac:dyDescent="0.3">
      <c r="A55" s="426"/>
      <c r="B55" s="407"/>
      <c r="C55" s="408"/>
      <c r="D55" s="409"/>
      <c r="E55" s="410" t="str">
        <f>"SUBTOTAL CAP. "&amp;A44&amp;" "&amp;B44</f>
        <v xml:space="preserve">SUBTOTAL CAP. 3 CERRAMIENTOS </v>
      </c>
      <c r="F55" s="411"/>
      <c r="G55" s="393"/>
      <c r="H55" s="393"/>
      <c r="I55" s="393"/>
      <c r="J55" s="393"/>
      <c r="K55" s="393"/>
      <c r="L55" s="393"/>
      <c r="M55" s="393"/>
      <c r="N55" s="393"/>
      <c r="O55" s="393"/>
      <c r="P55" s="393"/>
      <c r="Q55" s="393"/>
      <c r="R55" s="393"/>
      <c r="S55" s="393"/>
      <c r="T55" s="393"/>
      <c r="U55" s="393"/>
      <c r="V55" s="393"/>
      <c r="W55" s="393"/>
      <c r="X55" s="393"/>
    </row>
    <row r="56" spans="1:24" x14ac:dyDescent="0.3">
      <c r="A56" s="412"/>
      <c r="B56" s="413"/>
      <c r="C56" s="414" t="s">
        <v>239</v>
      </c>
      <c r="D56" s="415"/>
      <c r="E56" s="416"/>
      <c r="F56" s="417"/>
      <c r="G56" s="428"/>
      <c r="H56" s="429"/>
      <c r="I56" s="429"/>
      <c r="J56" s="429"/>
      <c r="K56" s="393"/>
      <c r="L56" s="393"/>
      <c r="M56" s="393"/>
      <c r="N56" s="393"/>
      <c r="O56" s="393"/>
      <c r="P56" s="393"/>
      <c r="Q56" s="393"/>
      <c r="R56" s="393"/>
      <c r="S56" s="393"/>
      <c r="T56" s="393"/>
      <c r="U56" s="393"/>
      <c r="V56" s="393"/>
      <c r="W56" s="393"/>
      <c r="X56" s="393"/>
    </row>
    <row r="57" spans="1:24" x14ac:dyDescent="0.3">
      <c r="A57" s="426">
        <f>+A44+1</f>
        <v>4</v>
      </c>
      <c r="B57" s="407" t="s">
        <v>366</v>
      </c>
      <c r="C57" s="408" t="s">
        <v>239</v>
      </c>
      <c r="D57" s="409"/>
      <c r="E57" s="410"/>
      <c r="F57" s="411"/>
      <c r="G57" s="428"/>
      <c r="H57" s="429"/>
      <c r="I57" s="429"/>
      <c r="J57" s="429"/>
      <c r="K57" s="393"/>
      <c r="L57" s="393"/>
      <c r="M57" s="393"/>
      <c r="N57" s="393"/>
      <c r="O57" s="393"/>
      <c r="P57" s="393"/>
      <c r="Q57" s="393"/>
      <c r="R57" s="393"/>
      <c r="S57" s="393"/>
      <c r="T57" s="393"/>
      <c r="U57" s="393"/>
      <c r="V57" s="393"/>
      <c r="W57" s="393"/>
      <c r="X57" s="393"/>
    </row>
    <row r="58" spans="1:24" ht="45.6" customHeight="1" x14ac:dyDescent="0.3">
      <c r="A58" s="400">
        <f t="shared" ref="A58:A96" si="2">ROUND(A57+0.01,2)</f>
        <v>4.01</v>
      </c>
      <c r="B58" s="401" t="s">
        <v>367</v>
      </c>
      <c r="C58" s="402" t="s">
        <v>27</v>
      </c>
      <c r="D58" s="403">
        <f>+'[4]MEMORIAS '!L85</f>
        <v>25</v>
      </c>
      <c r="E58" s="404"/>
      <c r="F58" s="405"/>
      <c r="G58" s="428"/>
      <c r="H58" s="429"/>
      <c r="I58" s="429"/>
      <c r="J58" s="429"/>
      <c r="K58" s="393"/>
      <c r="L58" s="393"/>
      <c r="M58" s="393"/>
      <c r="N58" s="393"/>
      <c r="O58" s="393"/>
      <c r="P58" s="393"/>
      <c r="Q58" s="393"/>
      <c r="R58" s="393"/>
      <c r="S58" s="393"/>
      <c r="T58" s="393"/>
      <c r="U58" s="393"/>
      <c r="V58" s="393"/>
      <c r="W58" s="393"/>
      <c r="X58" s="393"/>
    </row>
    <row r="59" spans="1:24" ht="48.6" customHeight="1" x14ac:dyDescent="0.3">
      <c r="A59" s="427">
        <f t="shared" si="2"/>
        <v>4.0199999999999996</v>
      </c>
      <c r="B59" s="418" t="s">
        <v>368</v>
      </c>
      <c r="C59" s="419" t="s">
        <v>27</v>
      </c>
      <c r="D59" s="420">
        <f>+'[4]MEMORIAS '!L86</f>
        <v>80</v>
      </c>
      <c r="E59" s="421"/>
      <c r="F59" s="405"/>
      <c r="G59" s="393"/>
      <c r="H59" s="393"/>
      <c r="I59" s="393"/>
      <c r="J59" s="393"/>
      <c r="K59" s="393"/>
      <c r="L59" s="393"/>
      <c r="M59" s="393"/>
      <c r="N59" s="393"/>
      <c r="O59" s="393"/>
      <c r="P59" s="393"/>
      <c r="Q59" s="393"/>
      <c r="R59" s="393"/>
      <c r="S59" s="393"/>
      <c r="T59" s="393"/>
      <c r="U59" s="393"/>
      <c r="V59" s="393"/>
      <c r="W59" s="393"/>
      <c r="X59" s="393"/>
    </row>
    <row r="60" spans="1:24" ht="27.6" x14ac:dyDescent="0.3">
      <c r="A60" s="427">
        <f t="shared" si="2"/>
        <v>4.03</v>
      </c>
      <c r="B60" s="418" t="s">
        <v>369</v>
      </c>
      <c r="C60" s="419" t="s">
        <v>85</v>
      </c>
      <c r="D60" s="420">
        <f>+'[4]MEMORIAS '!L90</f>
        <v>18</v>
      </c>
      <c r="E60" s="421"/>
      <c r="F60" s="405"/>
      <c r="G60" s="393"/>
      <c r="H60" s="393"/>
      <c r="I60" s="393"/>
      <c r="J60" s="393"/>
      <c r="K60" s="393"/>
      <c r="L60" s="393"/>
      <c r="M60" s="393"/>
      <c r="N60" s="393"/>
      <c r="O60" s="393"/>
      <c r="P60" s="393"/>
      <c r="Q60" s="393"/>
      <c r="R60" s="393"/>
      <c r="S60" s="393"/>
      <c r="T60" s="393"/>
      <c r="U60" s="393"/>
      <c r="V60" s="393"/>
      <c r="W60" s="393"/>
      <c r="X60" s="393"/>
    </row>
    <row r="61" spans="1:24" ht="27.6" x14ac:dyDescent="0.3">
      <c r="A61" s="427">
        <f t="shared" si="2"/>
        <v>4.04</v>
      </c>
      <c r="B61" s="418" t="s">
        <v>370</v>
      </c>
      <c r="C61" s="419" t="s">
        <v>85</v>
      </c>
      <c r="D61" s="420">
        <f>+'[4]MEMORIAS '!L95</f>
        <v>6</v>
      </c>
      <c r="E61" s="421"/>
      <c r="F61" s="405"/>
      <c r="G61" s="393"/>
      <c r="H61" s="393"/>
      <c r="I61" s="393"/>
      <c r="J61" s="393"/>
      <c r="K61" s="393"/>
      <c r="L61" s="393"/>
      <c r="M61" s="393"/>
      <c r="N61" s="393"/>
      <c r="O61" s="393"/>
      <c r="P61" s="393"/>
      <c r="Q61" s="393"/>
      <c r="R61" s="393"/>
      <c r="S61" s="393"/>
      <c r="T61" s="393"/>
      <c r="U61" s="393"/>
      <c r="V61" s="393"/>
      <c r="W61" s="393"/>
      <c r="X61" s="393"/>
    </row>
    <row r="62" spans="1:24" ht="31.95" customHeight="1" x14ac:dyDescent="0.3">
      <c r="A62" s="427">
        <f t="shared" si="2"/>
        <v>4.05</v>
      </c>
      <c r="B62" s="418" t="s">
        <v>371</v>
      </c>
      <c r="C62" s="419" t="s">
        <v>85</v>
      </c>
      <c r="D62" s="420">
        <f>+'[4]MEMORIAS '!L99</f>
        <v>3</v>
      </c>
      <c r="E62" s="421"/>
      <c r="F62" s="405"/>
      <c r="G62" s="393"/>
      <c r="H62" s="393"/>
      <c r="I62" s="393"/>
      <c r="J62" s="393"/>
      <c r="K62" s="393"/>
      <c r="L62" s="393"/>
      <c r="M62" s="393"/>
      <c r="N62" s="393"/>
      <c r="O62" s="393"/>
      <c r="P62" s="393"/>
      <c r="Q62" s="393"/>
      <c r="R62" s="393"/>
      <c r="S62" s="393"/>
      <c r="T62" s="393"/>
      <c r="U62" s="393"/>
      <c r="V62" s="393"/>
      <c r="W62" s="393"/>
      <c r="X62" s="393"/>
    </row>
    <row r="63" spans="1:24" ht="33" customHeight="1" x14ac:dyDescent="0.3">
      <c r="A63" s="427">
        <f t="shared" si="2"/>
        <v>4.0599999999999996</v>
      </c>
      <c r="B63" s="418" t="s">
        <v>372</v>
      </c>
      <c r="C63" s="419" t="s">
        <v>85</v>
      </c>
      <c r="D63" s="420">
        <f>+'[4]MEMORIAS '!L101</f>
        <v>3</v>
      </c>
      <c r="E63" s="421"/>
      <c r="F63" s="405"/>
      <c r="G63" s="393"/>
      <c r="H63" s="393"/>
      <c r="I63" s="393"/>
      <c r="J63" s="393"/>
      <c r="K63" s="393"/>
      <c r="L63" s="393"/>
      <c r="M63" s="393"/>
      <c r="N63" s="393"/>
      <c r="O63" s="393"/>
      <c r="P63" s="393"/>
      <c r="Q63" s="393"/>
      <c r="R63" s="393"/>
      <c r="S63" s="393"/>
      <c r="T63" s="393"/>
      <c r="U63" s="393"/>
      <c r="V63" s="393"/>
      <c r="W63" s="393"/>
      <c r="X63" s="393"/>
    </row>
    <row r="64" spans="1:24" ht="27.6" x14ac:dyDescent="0.3">
      <c r="A64" s="427">
        <f t="shared" si="2"/>
        <v>4.07</v>
      </c>
      <c r="B64" s="418" t="s">
        <v>373</v>
      </c>
      <c r="C64" s="419" t="s">
        <v>85</v>
      </c>
      <c r="D64" s="420">
        <f>+'[4]MEMORIAS '!L103</f>
        <v>14</v>
      </c>
      <c r="E64" s="421"/>
      <c r="F64" s="405"/>
      <c r="G64" s="393"/>
      <c r="H64" s="393"/>
      <c r="I64" s="393"/>
      <c r="J64" s="393"/>
      <c r="K64" s="393"/>
      <c r="L64" s="393"/>
      <c r="M64" s="393"/>
      <c r="N64" s="393"/>
      <c r="O64" s="393"/>
      <c r="P64" s="393"/>
      <c r="Q64" s="393"/>
      <c r="R64" s="393"/>
      <c r="S64" s="393"/>
      <c r="T64" s="393"/>
      <c r="U64" s="393"/>
      <c r="V64" s="393"/>
      <c r="W64" s="393"/>
      <c r="X64" s="393"/>
    </row>
    <row r="65" spans="1:24" ht="45" customHeight="1" x14ac:dyDescent="0.3">
      <c r="A65" s="427">
        <f t="shared" si="2"/>
        <v>4.08</v>
      </c>
      <c r="B65" s="418" t="s">
        <v>374</v>
      </c>
      <c r="C65" s="419" t="s">
        <v>27</v>
      </c>
      <c r="D65" s="420">
        <f>+'[4]MEMORIAS '!L107</f>
        <v>40</v>
      </c>
      <c r="E65" s="421"/>
      <c r="F65" s="405"/>
      <c r="G65" s="393"/>
      <c r="H65" s="393"/>
      <c r="I65" s="393"/>
      <c r="J65" s="393"/>
      <c r="K65" s="393"/>
      <c r="L65" s="393"/>
      <c r="M65" s="393"/>
      <c r="N65" s="393"/>
      <c r="O65" s="393"/>
      <c r="P65" s="393"/>
      <c r="Q65" s="393"/>
      <c r="R65" s="393"/>
      <c r="S65" s="393"/>
      <c r="T65" s="393"/>
      <c r="U65" s="393"/>
      <c r="V65" s="393"/>
      <c r="W65" s="393"/>
      <c r="X65" s="393"/>
    </row>
    <row r="66" spans="1:24" ht="27.6" x14ac:dyDescent="0.3">
      <c r="A66" s="427">
        <f t="shared" si="2"/>
        <v>4.09</v>
      </c>
      <c r="B66" s="418" t="s">
        <v>375</v>
      </c>
      <c r="C66" s="419" t="s">
        <v>27</v>
      </c>
      <c r="D66" s="420">
        <f>+'[4]MEMORIAS '!L110</f>
        <v>12</v>
      </c>
      <c r="E66" s="421"/>
      <c r="F66" s="405"/>
      <c r="G66" s="393"/>
      <c r="H66" s="393"/>
      <c r="I66" s="393"/>
      <c r="J66" s="393"/>
      <c r="K66" s="393"/>
      <c r="L66" s="393"/>
      <c r="M66" s="393"/>
      <c r="N66" s="393"/>
      <c r="O66" s="393"/>
      <c r="P66" s="393"/>
      <c r="Q66" s="393"/>
      <c r="R66" s="393"/>
      <c r="S66" s="393"/>
      <c r="T66" s="393"/>
      <c r="U66" s="393"/>
      <c r="V66" s="393"/>
      <c r="W66" s="393"/>
      <c r="X66" s="393"/>
    </row>
    <row r="67" spans="1:24" ht="27.6" x14ac:dyDescent="0.3">
      <c r="A67" s="427">
        <f t="shared" si="2"/>
        <v>4.0999999999999996</v>
      </c>
      <c r="B67" s="418" t="s">
        <v>376</v>
      </c>
      <c r="C67" s="419" t="s">
        <v>27</v>
      </c>
      <c r="D67" s="420">
        <f>+'[4]MEMORIAS '!L114</f>
        <v>3</v>
      </c>
      <c r="E67" s="421"/>
      <c r="F67" s="405"/>
      <c r="G67" s="393"/>
      <c r="H67" s="393"/>
      <c r="I67" s="393"/>
      <c r="J67" s="393"/>
      <c r="K67" s="393"/>
      <c r="L67" s="393"/>
      <c r="M67" s="393"/>
      <c r="N67" s="393"/>
      <c r="O67" s="393"/>
      <c r="P67" s="393"/>
      <c r="Q67" s="393"/>
      <c r="R67" s="393"/>
      <c r="S67" s="393"/>
      <c r="T67" s="393"/>
      <c r="U67" s="393"/>
      <c r="V67" s="393"/>
      <c r="W67" s="393"/>
      <c r="X67" s="393"/>
    </row>
    <row r="68" spans="1:24" ht="27.6" x14ac:dyDescent="0.3">
      <c r="A68" s="427">
        <f t="shared" si="2"/>
        <v>4.1100000000000003</v>
      </c>
      <c r="B68" s="418" t="s">
        <v>377</v>
      </c>
      <c r="C68" s="419" t="s">
        <v>27</v>
      </c>
      <c r="D68" s="420">
        <f>+'[4]MEMORIAS '!L117</f>
        <v>2</v>
      </c>
      <c r="E68" s="421"/>
      <c r="F68" s="405"/>
      <c r="G68" s="393"/>
      <c r="H68" s="393"/>
      <c r="I68" s="393"/>
      <c r="J68" s="393"/>
      <c r="K68" s="393"/>
      <c r="L68" s="393"/>
      <c r="M68" s="393"/>
      <c r="N68" s="393"/>
      <c r="O68" s="393"/>
      <c r="P68" s="393"/>
      <c r="Q68" s="393"/>
      <c r="R68" s="393"/>
      <c r="S68" s="393"/>
      <c r="T68" s="393"/>
      <c r="U68" s="393"/>
      <c r="V68" s="393"/>
      <c r="W68" s="393"/>
      <c r="X68" s="393"/>
    </row>
    <row r="69" spans="1:24" ht="27.6" x14ac:dyDescent="0.3">
      <c r="A69" s="427">
        <f t="shared" si="2"/>
        <v>4.12</v>
      </c>
      <c r="B69" s="418" t="s">
        <v>378</v>
      </c>
      <c r="C69" s="419" t="s">
        <v>27</v>
      </c>
      <c r="D69" s="420">
        <f>+'[4]MEMORIAS '!L118</f>
        <v>1</v>
      </c>
      <c r="E69" s="421"/>
      <c r="F69" s="405"/>
      <c r="G69" s="393"/>
      <c r="H69" s="393"/>
      <c r="I69" s="393"/>
      <c r="J69" s="393"/>
      <c r="K69" s="393"/>
      <c r="L69" s="393"/>
      <c r="M69" s="393"/>
      <c r="N69" s="393"/>
      <c r="O69" s="393"/>
      <c r="P69" s="393"/>
      <c r="Q69" s="393"/>
      <c r="R69" s="393"/>
      <c r="S69" s="393"/>
      <c r="T69" s="393"/>
      <c r="U69" s="393"/>
      <c r="V69" s="393"/>
      <c r="W69" s="393"/>
      <c r="X69" s="393"/>
    </row>
    <row r="70" spans="1:24" ht="27.6" x14ac:dyDescent="0.3">
      <c r="A70" s="427">
        <f t="shared" si="2"/>
        <v>4.13</v>
      </c>
      <c r="B70" s="418" t="s">
        <v>379</v>
      </c>
      <c r="C70" s="419" t="s">
        <v>27</v>
      </c>
      <c r="D70" s="420">
        <f>+'[4]MEMORIAS '!L119</f>
        <v>6</v>
      </c>
      <c r="E70" s="421"/>
      <c r="F70" s="405"/>
      <c r="G70" s="393"/>
      <c r="H70" s="393"/>
      <c r="I70" s="393"/>
      <c r="J70" s="393"/>
      <c r="K70" s="393"/>
      <c r="L70" s="393"/>
      <c r="M70" s="393"/>
      <c r="N70" s="393"/>
      <c r="O70" s="393"/>
      <c r="P70" s="393"/>
      <c r="Q70" s="393"/>
      <c r="R70" s="393"/>
      <c r="S70" s="393"/>
      <c r="T70" s="393"/>
      <c r="U70" s="393"/>
      <c r="V70" s="393"/>
      <c r="W70" s="393"/>
      <c r="X70" s="393"/>
    </row>
    <row r="71" spans="1:24" x14ac:dyDescent="0.3">
      <c r="A71" s="427">
        <f t="shared" si="2"/>
        <v>4.1399999999999997</v>
      </c>
      <c r="B71" s="418" t="s">
        <v>380</v>
      </c>
      <c r="C71" s="419" t="s">
        <v>27</v>
      </c>
      <c r="D71" s="420">
        <f>+'[4]MEMORIAS '!L122</f>
        <v>10</v>
      </c>
      <c r="E71" s="421"/>
      <c r="F71" s="405"/>
      <c r="G71" s="393"/>
      <c r="H71" s="393"/>
      <c r="I71" s="393"/>
      <c r="J71" s="393"/>
      <c r="K71" s="393"/>
      <c r="L71" s="393"/>
      <c r="M71" s="393"/>
      <c r="N71" s="393"/>
      <c r="O71" s="393"/>
      <c r="P71" s="393"/>
      <c r="Q71" s="393"/>
      <c r="R71" s="393"/>
      <c r="S71" s="393"/>
      <c r="T71" s="393"/>
      <c r="U71" s="393"/>
      <c r="V71" s="393"/>
      <c r="W71" s="393"/>
      <c r="X71" s="393"/>
    </row>
    <row r="72" spans="1:24" ht="55.2" customHeight="1" x14ac:dyDescent="0.3">
      <c r="A72" s="427">
        <f t="shared" si="2"/>
        <v>4.1500000000000004</v>
      </c>
      <c r="B72" s="418" t="s">
        <v>381</v>
      </c>
      <c r="C72" s="419" t="s">
        <v>15</v>
      </c>
      <c r="D72" s="420">
        <f>+'[4]MEMORIAS '!L127</f>
        <v>3</v>
      </c>
      <c r="E72" s="421"/>
      <c r="F72" s="405"/>
      <c r="G72" s="393"/>
      <c r="H72" s="393"/>
      <c r="I72" s="393"/>
      <c r="J72" s="393"/>
      <c r="K72" s="393"/>
      <c r="L72" s="393"/>
      <c r="M72" s="393"/>
      <c r="N72" s="393"/>
      <c r="O72" s="393"/>
      <c r="P72" s="393"/>
      <c r="Q72" s="393"/>
      <c r="R72" s="393"/>
      <c r="S72" s="393"/>
      <c r="T72" s="393"/>
      <c r="U72" s="393"/>
      <c r="V72" s="393"/>
      <c r="W72" s="393"/>
      <c r="X72" s="393"/>
    </row>
    <row r="73" spans="1:24" ht="41.4" x14ac:dyDescent="0.3">
      <c r="A73" s="427">
        <f t="shared" si="2"/>
        <v>4.16</v>
      </c>
      <c r="B73" s="418" t="s">
        <v>382</v>
      </c>
      <c r="C73" s="419" t="s">
        <v>15</v>
      </c>
      <c r="D73" s="420">
        <f>+'[4]MEMORIAS '!L127</f>
        <v>3</v>
      </c>
      <c r="E73" s="421"/>
      <c r="F73" s="405"/>
      <c r="G73" s="393"/>
      <c r="H73" s="393"/>
      <c r="I73" s="393"/>
      <c r="J73" s="393"/>
      <c r="K73" s="393"/>
      <c r="L73" s="393"/>
      <c r="M73" s="393"/>
      <c r="N73" s="393"/>
      <c r="O73" s="393"/>
      <c r="P73" s="393"/>
      <c r="Q73" s="393"/>
      <c r="R73" s="393"/>
      <c r="S73" s="393"/>
      <c r="T73" s="393"/>
      <c r="U73" s="393"/>
      <c r="V73" s="393"/>
      <c r="W73" s="393"/>
      <c r="X73" s="393"/>
    </row>
    <row r="74" spans="1:24" ht="41.4" x14ac:dyDescent="0.3">
      <c r="A74" s="427">
        <f t="shared" si="2"/>
        <v>4.17</v>
      </c>
      <c r="B74" s="418" t="s">
        <v>383</v>
      </c>
      <c r="C74" s="419" t="s">
        <v>15</v>
      </c>
      <c r="D74" s="420">
        <f>+'[4]MEMORIAS '!L129</f>
        <v>2</v>
      </c>
      <c r="E74" s="421"/>
      <c r="F74" s="405"/>
      <c r="G74" s="393"/>
      <c r="H74" s="393"/>
      <c r="I74" s="393"/>
      <c r="J74" s="393"/>
      <c r="K74" s="393"/>
      <c r="L74" s="393"/>
      <c r="M74" s="393"/>
      <c r="N74" s="393"/>
      <c r="O74" s="393"/>
      <c r="P74" s="393"/>
      <c r="Q74" s="393"/>
      <c r="R74" s="393"/>
      <c r="S74" s="393"/>
      <c r="T74" s="393"/>
      <c r="U74" s="393"/>
      <c r="V74" s="393"/>
      <c r="W74" s="393"/>
      <c r="X74" s="393"/>
    </row>
    <row r="75" spans="1:24" ht="41.4" x14ac:dyDescent="0.3">
      <c r="A75" s="427">
        <f t="shared" si="2"/>
        <v>4.18</v>
      </c>
      <c r="B75" s="418" t="s">
        <v>384</v>
      </c>
      <c r="C75" s="419" t="s">
        <v>15</v>
      </c>
      <c r="D75" s="420">
        <f>+'[4]MEMORIAS '!L131</f>
        <v>8</v>
      </c>
      <c r="E75" s="421"/>
      <c r="F75" s="405"/>
      <c r="G75" s="393"/>
      <c r="H75" s="393"/>
      <c r="I75" s="393"/>
      <c r="J75" s="393"/>
      <c r="K75" s="393"/>
      <c r="L75" s="393"/>
      <c r="M75" s="393"/>
      <c r="N75" s="393"/>
      <c r="O75" s="393"/>
      <c r="P75" s="393"/>
      <c r="Q75" s="393"/>
      <c r="R75" s="393"/>
      <c r="S75" s="393"/>
      <c r="T75" s="393"/>
      <c r="U75" s="393"/>
      <c r="V75" s="393"/>
      <c r="W75" s="393"/>
      <c r="X75" s="393"/>
    </row>
    <row r="76" spans="1:24" ht="41.4" x14ac:dyDescent="0.3">
      <c r="A76" s="427">
        <f t="shared" si="2"/>
        <v>4.1900000000000004</v>
      </c>
      <c r="B76" s="418" t="s">
        <v>385</v>
      </c>
      <c r="C76" s="419" t="s">
        <v>85</v>
      </c>
      <c r="D76" s="420">
        <f>+'[4]MEMORIAS '!L134</f>
        <v>12</v>
      </c>
      <c r="E76" s="421"/>
      <c r="F76" s="405"/>
      <c r="G76" s="393"/>
      <c r="H76" s="393"/>
      <c r="I76" s="393"/>
      <c r="J76" s="393"/>
      <c r="K76" s="393"/>
      <c r="L76" s="393"/>
      <c r="M76" s="393"/>
      <c r="N76" s="393"/>
      <c r="O76" s="393"/>
      <c r="P76" s="393"/>
      <c r="Q76" s="393"/>
      <c r="R76" s="393"/>
      <c r="S76" s="393"/>
      <c r="T76" s="393"/>
      <c r="U76" s="393"/>
      <c r="V76" s="393"/>
      <c r="W76" s="393"/>
      <c r="X76" s="393"/>
    </row>
    <row r="77" spans="1:24" ht="46.95" customHeight="1" x14ac:dyDescent="0.3">
      <c r="A77" s="427">
        <f t="shared" si="2"/>
        <v>4.2</v>
      </c>
      <c r="B77" s="418" t="s">
        <v>386</v>
      </c>
      <c r="C77" s="419" t="s">
        <v>15</v>
      </c>
      <c r="D77" s="420">
        <f>+'[4]MEMORIAS '!L138</f>
        <v>1</v>
      </c>
      <c r="E77" s="421"/>
      <c r="F77" s="405"/>
      <c r="G77" s="393"/>
      <c r="H77" s="393"/>
      <c r="I77" s="393"/>
      <c r="J77" s="393"/>
      <c r="K77" s="393"/>
      <c r="L77" s="393"/>
      <c r="M77" s="393"/>
      <c r="N77" s="393"/>
      <c r="O77" s="393"/>
      <c r="P77" s="393"/>
      <c r="Q77" s="393"/>
      <c r="R77" s="393"/>
      <c r="S77" s="393"/>
      <c r="T77" s="393"/>
      <c r="U77" s="393"/>
      <c r="V77" s="393"/>
      <c r="W77" s="393"/>
      <c r="X77" s="393"/>
    </row>
    <row r="78" spans="1:24" ht="27.6" x14ac:dyDescent="0.3">
      <c r="A78" s="427">
        <f t="shared" si="2"/>
        <v>4.21</v>
      </c>
      <c r="B78" s="418" t="s">
        <v>387</v>
      </c>
      <c r="C78" s="419" t="s">
        <v>15</v>
      </c>
      <c r="D78" s="420">
        <f>+'[4]MEMORIAS '!L139</f>
        <v>8</v>
      </c>
      <c r="E78" s="421"/>
      <c r="F78" s="405"/>
      <c r="G78" s="393"/>
      <c r="H78" s="393"/>
      <c r="I78" s="393"/>
      <c r="J78" s="393"/>
      <c r="K78" s="393"/>
      <c r="L78" s="393"/>
      <c r="M78" s="393"/>
      <c r="N78" s="393"/>
      <c r="O78" s="393"/>
      <c r="P78" s="393"/>
      <c r="Q78" s="393"/>
      <c r="R78" s="393"/>
      <c r="S78" s="393"/>
      <c r="T78" s="393"/>
      <c r="U78" s="393"/>
      <c r="V78" s="393"/>
      <c r="W78" s="393"/>
      <c r="X78" s="393"/>
    </row>
    <row r="79" spans="1:24" ht="27.6" x14ac:dyDescent="0.3">
      <c r="A79" s="433">
        <f t="shared" si="2"/>
        <v>4.22</v>
      </c>
      <c r="B79" s="422" t="s">
        <v>388</v>
      </c>
      <c r="C79" s="423" t="s">
        <v>15</v>
      </c>
      <c r="D79" s="424">
        <f>+'[4]MEMORIAS '!L144</f>
        <v>1</v>
      </c>
      <c r="E79" s="425"/>
      <c r="F79" s="405"/>
      <c r="G79" s="393"/>
      <c r="H79" s="393"/>
      <c r="I79" s="393"/>
      <c r="J79" s="393"/>
      <c r="K79" s="393"/>
      <c r="L79" s="393"/>
      <c r="M79" s="393"/>
      <c r="N79" s="393"/>
      <c r="O79" s="393"/>
      <c r="P79" s="393"/>
      <c r="Q79" s="393"/>
      <c r="R79" s="393"/>
      <c r="S79" s="393"/>
      <c r="T79" s="393"/>
      <c r="U79" s="393"/>
      <c r="V79" s="393"/>
      <c r="W79" s="393"/>
      <c r="X79" s="393"/>
    </row>
    <row r="80" spans="1:24" ht="273" customHeight="1" x14ac:dyDescent="0.3">
      <c r="A80" s="433">
        <f t="shared" si="2"/>
        <v>4.2300000000000004</v>
      </c>
      <c r="B80" s="422" t="s">
        <v>389</v>
      </c>
      <c r="C80" s="423" t="s">
        <v>15</v>
      </c>
      <c r="D80" s="424">
        <v>3</v>
      </c>
      <c r="E80" s="425"/>
      <c r="F80" s="405"/>
      <c r="G80" s="393"/>
      <c r="H80" s="393"/>
      <c r="I80" s="393"/>
      <c r="J80" s="393"/>
      <c r="K80" s="393"/>
      <c r="L80" s="393"/>
      <c r="M80" s="393"/>
      <c r="N80" s="393"/>
      <c r="O80" s="393"/>
      <c r="P80" s="393"/>
      <c r="Q80" s="393"/>
      <c r="R80" s="393"/>
      <c r="S80" s="393"/>
      <c r="T80" s="393"/>
      <c r="U80" s="393"/>
      <c r="V80" s="393"/>
      <c r="W80" s="393"/>
      <c r="X80" s="393"/>
    </row>
    <row r="81" spans="1:24" ht="292.95" customHeight="1" x14ac:dyDescent="0.3">
      <c r="A81" s="427">
        <f t="shared" si="2"/>
        <v>4.24</v>
      </c>
      <c r="B81" s="422" t="s">
        <v>390</v>
      </c>
      <c r="C81" s="423" t="s">
        <v>15</v>
      </c>
      <c r="D81" s="424">
        <v>2</v>
      </c>
      <c r="E81" s="434"/>
      <c r="F81" s="405"/>
      <c r="G81" s="393"/>
      <c r="H81" s="393"/>
      <c r="I81" s="393"/>
      <c r="J81" s="393"/>
      <c r="K81" s="393"/>
      <c r="L81" s="393"/>
      <c r="M81" s="393"/>
      <c r="N81" s="393"/>
      <c r="O81" s="393"/>
      <c r="P81" s="393"/>
      <c r="Q81" s="393"/>
      <c r="R81" s="393"/>
      <c r="S81" s="393"/>
      <c r="T81" s="393"/>
      <c r="U81" s="393"/>
      <c r="V81" s="393"/>
      <c r="W81" s="393"/>
      <c r="X81" s="393"/>
    </row>
    <row r="82" spans="1:24" ht="242.4" customHeight="1" x14ac:dyDescent="0.3">
      <c r="A82" s="433">
        <f t="shared" si="2"/>
        <v>4.25</v>
      </c>
      <c r="B82" s="422" t="s">
        <v>391</v>
      </c>
      <c r="C82" s="423" t="s">
        <v>15</v>
      </c>
      <c r="D82" s="424">
        <v>5</v>
      </c>
      <c r="E82" s="425"/>
      <c r="F82" s="405"/>
      <c r="G82" s="393"/>
      <c r="H82" s="393"/>
      <c r="I82" s="393"/>
      <c r="J82" s="393"/>
      <c r="K82" s="393"/>
      <c r="L82" s="393"/>
      <c r="M82" s="393"/>
      <c r="N82" s="393"/>
      <c r="O82" s="393"/>
      <c r="P82" s="393"/>
      <c r="Q82" s="393"/>
      <c r="R82" s="393"/>
      <c r="S82" s="393"/>
      <c r="T82" s="393"/>
      <c r="U82" s="393"/>
      <c r="V82" s="393"/>
      <c r="W82" s="393"/>
      <c r="X82" s="393"/>
    </row>
    <row r="83" spans="1:24" x14ac:dyDescent="0.3">
      <c r="A83" s="427">
        <f t="shared" si="2"/>
        <v>4.26</v>
      </c>
      <c r="B83" s="422" t="s">
        <v>392</v>
      </c>
      <c r="C83" s="423" t="s">
        <v>15</v>
      </c>
      <c r="D83" s="424">
        <v>5</v>
      </c>
      <c r="E83" s="425"/>
      <c r="F83" s="405"/>
      <c r="G83" s="393"/>
      <c r="H83" s="393"/>
      <c r="I83" s="393"/>
      <c r="J83" s="393"/>
      <c r="K83" s="393"/>
      <c r="L83" s="393"/>
      <c r="M83" s="393"/>
      <c r="N83" s="393"/>
      <c r="O83" s="393"/>
      <c r="P83" s="393"/>
      <c r="Q83" s="393"/>
      <c r="R83" s="393"/>
      <c r="S83" s="393"/>
      <c r="T83" s="393"/>
      <c r="U83" s="393"/>
      <c r="V83" s="393"/>
      <c r="W83" s="393"/>
      <c r="X83" s="393"/>
    </row>
    <row r="84" spans="1:24" x14ac:dyDescent="0.3">
      <c r="A84" s="427">
        <f t="shared" si="2"/>
        <v>4.2699999999999996</v>
      </c>
      <c r="B84" s="422" t="s">
        <v>393</v>
      </c>
      <c r="C84" s="423" t="s">
        <v>27</v>
      </c>
      <c r="D84" s="424">
        <v>80</v>
      </c>
      <c r="E84" s="425"/>
      <c r="F84" s="405"/>
      <c r="G84" s="393"/>
      <c r="H84" s="393"/>
      <c r="I84" s="393"/>
      <c r="J84" s="393"/>
      <c r="K84" s="393"/>
      <c r="L84" s="393"/>
      <c r="M84" s="393"/>
      <c r="N84" s="393"/>
      <c r="O84" s="393"/>
      <c r="P84" s="393"/>
      <c r="Q84" s="393"/>
      <c r="R84" s="393"/>
      <c r="S84" s="393"/>
      <c r="T84" s="393"/>
      <c r="U84" s="393"/>
      <c r="V84" s="393"/>
      <c r="W84" s="393"/>
      <c r="X84" s="393"/>
    </row>
    <row r="85" spans="1:24" x14ac:dyDescent="0.3">
      <c r="A85" s="433">
        <f t="shared" si="2"/>
        <v>4.28</v>
      </c>
      <c r="B85" s="422" t="s">
        <v>394</v>
      </c>
      <c r="C85" s="423" t="s">
        <v>15</v>
      </c>
      <c r="D85" s="424">
        <v>5</v>
      </c>
      <c r="E85" s="425"/>
      <c r="F85" s="405"/>
      <c r="G85" s="393"/>
      <c r="H85" s="393"/>
      <c r="I85" s="393"/>
      <c r="J85" s="393"/>
      <c r="K85" s="393"/>
      <c r="L85" s="393"/>
      <c r="M85" s="393"/>
      <c r="N85" s="393"/>
      <c r="O85" s="393"/>
      <c r="P85" s="393"/>
      <c r="Q85" s="393"/>
      <c r="R85" s="393"/>
      <c r="S85" s="393"/>
      <c r="T85" s="393"/>
      <c r="U85" s="393"/>
      <c r="V85" s="393"/>
      <c r="W85" s="393"/>
      <c r="X85" s="393"/>
    </row>
    <row r="86" spans="1:24" x14ac:dyDescent="0.3">
      <c r="A86" s="427">
        <f t="shared" si="2"/>
        <v>4.29</v>
      </c>
      <c r="B86" s="422" t="s">
        <v>395</v>
      </c>
      <c r="C86" s="423" t="s">
        <v>15</v>
      </c>
      <c r="D86" s="424">
        <v>6</v>
      </c>
      <c r="E86" s="425"/>
      <c r="F86" s="405"/>
      <c r="G86" s="393"/>
      <c r="H86" s="393"/>
      <c r="I86" s="393"/>
      <c r="J86" s="393"/>
      <c r="K86" s="393"/>
      <c r="L86" s="393"/>
      <c r="M86" s="393"/>
      <c r="N86" s="393"/>
      <c r="O86" s="393"/>
      <c r="P86" s="393"/>
      <c r="Q86" s="393"/>
      <c r="R86" s="393"/>
      <c r="S86" s="393"/>
      <c r="T86" s="393"/>
      <c r="U86" s="393"/>
      <c r="V86" s="393"/>
      <c r="W86" s="393"/>
      <c r="X86" s="393"/>
    </row>
    <row r="87" spans="1:24" ht="204.6" customHeight="1" x14ac:dyDescent="0.3">
      <c r="A87" s="427">
        <f t="shared" si="2"/>
        <v>4.3</v>
      </c>
      <c r="B87" s="422" t="s">
        <v>396</v>
      </c>
      <c r="C87" s="423" t="s">
        <v>15</v>
      </c>
      <c r="D87" s="424">
        <v>1</v>
      </c>
      <c r="E87" s="425"/>
      <c r="F87" s="405"/>
      <c r="G87" s="393"/>
      <c r="H87" s="393"/>
      <c r="I87" s="393"/>
      <c r="J87" s="393"/>
      <c r="K87" s="393"/>
      <c r="L87" s="393"/>
      <c r="M87" s="393"/>
      <c r="N87" s="393"/>
      <c r="O87" s="393"/>
      <c r="P87" s="393"/>
      <c r="Q87" s="393"/>
      <c r="R87" s="393"/>
      <c r="S87" s="393"/>
      <c r="T87" s="393"/>
      <c r="U87" s="393"/>
      <c r="V87" s="393"/>
      <c r="W87" s="393"/>
      <c r="X87" s="393"/>
    </row>
    <row r="88" spans="1:24" ht="207" customHeight="1" x14ac:dyDescent="0.3">
      <c r="A88" s="433">
        <f t="shared" si="2"/>
        <v>4.3099999999999996</v>
      </c>
      <c r="B88" s="422" t="s">
        <v>397</v>
      </c>
      <c r="C88" s="423" t="s">
        <v>15</v>
      </c>
      <c r="D88" s="424">
        <v>3</v>
      </c>
      <c r="E88" s="425"/>
      <c r="F88" s="405"/>
      <c r="G88" s="393"/>
      <c r="H88" s="393"/>
      <c r="I88" s="393"/>
      <c r="J88" s="393"/>
      <c r="K88" s="393"/>
      <c r="L88" s="393"/>
      <c r="M88" s="393"/>
      <c r="N88" s="393"/>
      <c r="O88" s="393"/>
      <c r="P88" s="393"/>
      <c r="Q88" s="393"/>
      <c r="R88" s="393"/>
      <c r="S88" s="393"/>
      <c r="T88" s="393"/>
      <c r="U88" s="393"/>
      <c r="V88" s="393"/>
      <c r="W88" s="393"/>
      <c r="X88" s="393"/>
    </row>
    <row r="89" spans="1:24" ht="278.39999999999998" customHeight="1" x14ac:dyDescent="0.3">
      <c r="A89" s="427">
        <f t="shared" si="2"/>
        <v>4.32</v>
      </c>
      <c r="B89" s="422" t="s">
        <v>398</v>
      </c>
      <c r="C89" s="423" t="s">
        <v>15</v>
      </c>
      <c r="D89" s="424">
        <v>1</v>
      </c>
      <c r="E89" s="425"/>
      <c r="F89" s="405"/>
      <c r="G89" s="393"/>
      <c r="H89" s="393"/>
      <c r="I89" s="393"/>
      <c r="J89" s="393"/>
      <c r="K89" s="393"/>
      <c r="L89" s="393"/>
      <c r="M89" s="393"/>
      <c r="N89" s="393"/>
      <c r="O89" s="393"/>
      <c r="P89" s="393"/>
      <c r="Q89" s="393"/>
      <c r="R89" s="393"/>
      <c r="S89" s="393"/>
      <c r="T89" s="393"/>
      <c r="U89" s="393"/>
      <c r="V89" s="393"/>
      <c r="W89" s="393"/>
      <c r="X89" s="393"/>
    </row>
    <row r="90" spans="1:24" ht="241.95" customHeight="1" x14ac:dyDescent="0.3">
      <c r="A90" s="427">
        <f t="shared" si="2"/>
        <v>4.33</v>
      </c>
      <c r="B90" s="422" t="s">
        <v>399</v>
      </c>
      <c r="C90" s="423" t="s">
        <v>15</v>
      </c>
      <c r="D90" s="424">
        <v>1</v>
      </c>
      <c r="E90" s="425"/>
      <c r="F90" s="405"/>
      <c r="G90" s="393"/>
      <c r="H90" s="393"/>
      <c r="I90" s="393"/>
      <c r="J90" s="393"/>
      <c r="K90" s="393"/>
      <c r="L90" s="393"/>
      <c r="M90" s="393"/>
      <c r="N90" s="393"/>
      <c r="O90" s="393"/>
      <c r="P90" s="393"/>
      <c r="Q90" s="393"/>
      <c r="R90" s="393"/>
      <c r="S90" s="393"/>
      <c r="T90" s="393"/>
      <c r="U90" s="393"/>
      <c r="V90" s="393"/>
      <c r="W90" s="393"/>
      <c r="X90" s="393"/>
    </row>
    <row r="91" spans="1:24" ht="190.2" customHeight="1" x14ac:dyDescent="0.3">
      <c r="A91" s="433">
        <f t="shared" si="2"/>
        <v>4.34</v>
      </c>
      <c r="B91" s="422" t="s">
        <v>400</v>
      </c>
      <c r="C91" s="423" t="s">
        <v>15</v>
      </c>
      <c r="D91" s="424">
        <v>1</v>
      </c>
      <c r="E91" s="425"/>
      <c r="F91" s="405"/>
      <c r="G91" s="393"/>
      <c r="H91" s="393"/>
      <c r="I91" s="393"/>
      <c r="J91" s="393"/>
      <c r="K91" s="393"/>
      <c r="L91" s="393"/>
      <c r="M91" s="393"/>
      <c r="N91" s="393"/>
      <c r="O91" s="393"/>
      <c r="P91" s="393"/>
      <c r="Q91" s="393"/>
      <c r="R91" s="393"/>
      <c r="S91" s="393"/>
      <c r="T91" s="393"/>
      <c r="U91" s="393"/>
      <c r="V91" s="393"/>
      <c r="W91" s="393"/>
      <c r="X91" s="393"/>
    </row>
    <row r="92" spans="1:24" x14ac:dyDescent="0.3">
      <c r="A92" s="426"/>
      <c r="B92" s="407"/>
      <c r="C92" s="408"/>
      <c r="D92" s="409"/>
      <c r="E92" s="410"/>
      <c r="F92" s="411"/>
      <c r="G92" s="393"/>
      <c r="H92" s="393"/>
      <c r="I92" s="393"/>
      <c r="J92" s="393"/>
      <c r="K92" s="393"/>
      <c r="L92" s="393"/>
      <c r="M92" s="393"/>
      <c r="N92" s="393"/>
      <c r="O92" s="393"/>
      <c r="P92" s="393"/>
      <c r="Q92" s="393"/>
      <c r="R92" s="393"/>
      <c r="S92" s="393"/>
      <c r="T92" s="393"/>
      <c r="U92" s="393"/>
      <c r="V92" s="393"/>
      <c r="W92" s="393"/>
      <c r="X92" s="393"/>
    </row>
    <row r="93" spans="1:24" x14ac:dyDescent="0.3">
      <c r="A93" s="426">
        <v>5</v>
      </c>
      <c r="B93" s="407" t="s">
        <v>401</v>
      </c>
      <c r="C93" s="408"/>
      <c r="D93" s="409"/>
      <c r="E93" s="410"/>
      <c r="F93" s="411"/>
      <c r="G93" s="428"/>
      <c r="H93" s="429"/>
      <c r="I93" s="429">
        <f>I729</f>
        <v>0</v>
      </c>
      <c r="J93" s="429"/>
      <c r="K93" s="393"/>
      <c r="L93" s="393"/>
      <c r="M93" s="393"/>
      <c r="N93" s="393"/>
      <c r="O93" s="393"/>
      <c r="P93" s="393"/>
      <c r="Q93" s="393"/>
      <c r="R93" s="393"/>
      <c r="S93" s="393"/>
      <c r="T93" s="393"/>
      <c r="U93" s="393"/>
      <c r="V93" s="393"/>
      <c r="W93" s="393"/>
      <c r="X93" s="393"/>
    </row>
    <row r="94" spans="1:24" s="439" customFormat="1" ht="396" customHeight="1" x14ac:dyDescent="0.25">
      <c r="A94" s="427">
        <f t="shared" si="2"/>
        <v>5.01</v>
      </c>
      <c r="B94" s="435" t="s">
        <v>402</v>
      </c>
      <c r="C94" s="436" t="s">
        <v>15</v>
      </c>
      <c r="D94" s="437">
        <v>2</v>
      </c>
      <c r="E94" s="434"/>
      <c r="F94" s="434"/>
      <c r="G94" s="438"/>
      <c r="H94" s="438"/>
      <c r="I94" s="438"/>
      <c r="J94" s="438"/>
      <c r="K94" s="438"/>
      <c r="L94" s="438"/>
      <c r="M94" s="438"/>
      <c r="N94" s="438"/>
      <c r="O94" s="438"/>
      <c r="P94" s="438"/>
      <c r="Q94" s="438"/>
    </row>
    <row r="95" spans="1:24" s="439" customFormat="1" ht="409.6" customHeight="1" x14ac:dyDescent="0.25">
      <c r="A95" s="433">
        <f t="shared" si="2"/>
        <v>5.0199999999999996</v>
      </c>
      <c r="B95" s="435" t="s">
        <v>403</v>
      </c>
      <c r="C95" s="436" t="s">
        <v>15</v>
      </c>
      <c r="D95" s="437">
        <v>1</v>
      </c>
      <c r="E95" s="434"/>
      <c r="F95" s="434"/>
      <c r="G95" s="438"/>
      <c r="H95" s="438"/>
      <c r="I95" s="438"/>
      <c r="J95" s="438"/>
      <c r="K95" s="438"/>
      <c r="L95" s="438"/>
      <c r="M95" s="438"/>
      <c r="N95" s="438"/>
      <c r="O95" s="438"/>
      <c r="P95" s="438"/>
      <c r="Q95" s="438"/>
    </row>
    <row r="96" spans="1:24" s="439" customFormat="1" ht="360" customHeight="1" x14ac:dyDescent="0.25">
      <c r="A96" s="427">
        <f t="shared" si="2"/>
        <v>5.03</v>
      </c>
      <c r="B96" s="435" t="s">
        <v>404</v>
      </c>
      <c r="C96" s="436" t="s">
        <v>15</v>
      </c>
      <c r="D96" s="437">
        <v>2</v>
      </c>
      <c r="E96" s="434"/>
      <c r="F96" s="434"/>
      <c r="G96" s="438"/>
      <c r="H96" s="438"/>
      <c r="I96" s="438"/>
      <c r="J96" s="438"/>
      <c r="K96" s="438"/>
      <c r="L96" s="438"/>
      <c r="M96" s="438"/>
      <c r="N96" s="438"/>
      <c r="O96" s="438"/>
      <c r="P96" s="438"/>
      <c r="Q96" s="438"/>
    </row>
    <row r="97" spans="1:24" x14ac:dyDescent="0.3">
      <c r="A97" s="426"/>
      <c r="B97" s="407"/>
      <c r="C97" s="408"/>
      <c r="D97" s="409"/>
      <c r="E97" s="410" t="str">
        <f>"SUBTOTAL CAP. "&amp;A57&amp;" "&amp;B57</f>
        <v>SUBTOTAL CAP. 4 INSTALACIONES ELÉCTRICAS,CONTROL DE ACCESO +CCTV</v>
      </c>
      <c r="F97" s="411"/>
      <c r="G97" s="393"/>
      <c r="H97" s="393"/>
      <c r="I97" s="393"/>
      <c r="J97" s="393"/>
      <c r="K97" s="393"/>
      <c r="L97" s="393"/>
      <c r="M97" s="393"/>
      <c r="N97" s="393"/>
      <c r="O97" s="393"/>
      <c r="P97" s="393"/>
      <c r="Q97" s="393"/>
      <c r="R97" s="393"/>
      <c r="S97" s="393"/>
      <c r="T97" s="393"/>
      <c r="U97" s="393"/>
      <c r="V97" s="393"/>
      <c r="W97" s="393"/>
      <c r="X97" s="393"/>
    </row>
    <row r="98" spans="1:24" x14ac:dyDescent="0.3">
      <c r="A98" s="440">
        <v>6</v>
      </c>
      <c r="B98" s="441" t="s">
        <v>405</v>
      </c>
      <c r="C98" s="442" t="s">
        <v>239</v>
      </c>
      <c r="D98" s="442"/>
      <c r="E98" s="443"/>
      <c r="F98" s="444"/>
      <c r="G98" s="393"/>
      <c r="H98" s="393"/>
      <c r="I98" s="393"/>
      <c r="J98" s="393"/>
      <c r="K98" s="393"/>
      <c r="L98" s="393"/>
      <c r="M98" s="393"/>
      <c r="N98" s="393"/>
      <c r="O98" s="393"/>
      <c r="P98" s="393"/>
      <c r="Q98" s="393"/>
      <c r="R98" s="393"/>
      <c r="S98" s="393"/>
      <c r="T98" s="393"/>
      <c r="U98" s="393"/>
      <c r="V98" s="393"/>
      <c r="W98" s="393"/>
      <c r="X98" s="393"/>
    </row>
    <row r="99" spans="1:24" ht="331.95" customHeight="1" x14ac:dyDescent="0.3">
      <c r="A99" s="433">
        <v>6.01</v>
      </c>
      <c r="B99" s="422" t="s">
        <v>406</v>
      </c>
      <c r="C99" s="423" t="s">
        <v>73</v>
      </c>
      <c r="D99" s="424">
        <v>9</v>
      </c>
      <c r="E99" s="425"/>
      <c r="F99" s="445"/>
      <c r="G99" s="257"/>
      <c r="H99" s="393"/>
      <c r="I99" s="393"/>
      <c r="J99" s="393"/>
      <c r="K99" s="393"/>
      <c r="L99" s="393"/>
      <c r="M99" s="393"/>
      <c r="N99" s="393"/>
      <c r="O99" s="393"/>
      <c r="P99" s="393"/>
      <c r="Q99" s="393"/>
      <c r="R99" s="393"/>
      <c r="S99" s="393"/>
      <c r="T99" s="393"/>
      <c r="U99" s="393"/>
      <c r="V99" s="393"/>
      <c r="W99" s="393"/>
      <c r="X99" s="393"/>
    </row>
    <row r="100" spans="1:24" x14ac:dyDescent="0.3">
      <c r="A100" s="426"/>
      <c r="B100" s="407"/>
      <c r="C100" s="408"/>
      <c r="D100" s="409"/>
      <c r="E100" s="410" t="str">
        <f>"SUBTOTAL CAP. "&amp;A98&amp;" "&amp;B98</f>
        <v>SUBTOTAL CAP. 6 JUEGOS INFANTILES Y ELEMENTOS PEDAGÓGICOS EXTERIORES</v>
      </c>
      <c r="F100" s="411"/>
      <c r="G100" s="393"/>
      <c r="H100" s="393"/>
      <c r="I100" s="393"/>
      <c r="J100" s="393"/>
      <c r="K100" s="393"/>
      <c r="L100" s="393"/>
      <c r="M100" s="393"/>
      <c r="N100" s="393"/>
      <c r="O100" s="393"/>
      <c r="P100" s="393"/>
      <c r="Q100" s="393"/>
      <c r="R100" s="393"/>
      <c r="S100" s="393"/>
      <c r="T100" s="393"/>
      <c r="U100" s="393"/>
      <c r="V100" s="393"/>
      <c r="W100" s="393"/>
      <c r="X100" s="393"/>
    </row>
    <row r="101" spans="1:24" x14ac:dyDescent="0.3">
      <c r="A101" s="446"/>
      <c r="B101" s="447"/>
      <c r="C101" s="448" t="s">
        <v>239</v>
      </c>
      <c r="D101" s="449"/>
      <c r="E101" s="450"/>
      <c r="F101" s="451"/>
      <c r="G101" s="393"/>
      <c r="H101" s="393"/>
      <c r="I101" s="393"/>
      <c r="J101" s="393"/>
      <c r="K101" s="393"/>
      <c r="L101" s="393"/>
      <c r="M101" s="393"/>
      <c r="N101" s="393"/>
      <c r="O101" s="393"/>
      <c r="P101" s="393"/>
      <c r="Q101" s="393"/>
      <c r="R101" s="393"/>
      <c r="S101" s="393"/>
      <c r="T101" s="393"/>
      <c r="U101" s="393"/>
      <c r="V101" s="393"/>
      <c r="W101" s="393"/>
      <c r="X101" s="393"/>
    </row>
    <row r="102" spans="1:24" x14ac:dyDescent="0.3">
      <c r="A102" s="440">
        <f>+A98+1</f>
        <v>7</v>
      </c>
      <c r="B102" s="441" t="s">
        <v>407</v>
      </c>
      <c r="C102" s="442" t="s">
        <v>239</v>
      </c>
      <c r="D102" s="442"/>
      <c r="E102" s="443"/>
      <c r="F102" s="444"/>
      <c r="G102" s="393"/>
      <c r="H102" s="393"/>
      <c r="I102" s="393"/>
      <c r="J102" s="393"/>
      <c r="K102" s="393"/>
      <c r="L102" s="393"/>
      <c r="M102" s="393"/>
      <c r="N102" s="393"/>
      <c r="O102" s="393"/>
      <c r="P102" s="393"/>
      <c r="Q102" s="393"/>
      <c r="R102" s="393"/>
      <c r="S102" s="393"/>
      <c r="T102" s="393"/>
      <c r="U102" s="393"/>
      <c r="V102" s="393"/>
      <c r="W102" s="393"/>
      <c r="X102" s="393"/>
    </row>
    <row r="103" spans="1:24" x14ac:dyDescent="0.3">
      <c r="A103" s="433">
        <f t="shared" ref="A103:A104" si="3">ROUND(A102+0.01,2)</f>
        <v>7.01</v>
      </c>
      <c r="B103" s="422" t="s">
        <v>408</v>
      </c>
      <c r="C103" s="423" t="s">
        <v>15</v>
      </c>
      <c r="D103" s="424">
        <f>+'[4]MEMORIAS '!L155</f>
        <v>4</v>
      </c>
      <c r="E103" s="425"/>
      <c r="F103" s="445"/>
      <c r="G103" s="257"/>
      <c r="H103" s="393"/>
      <c r="I103" s="393"/>
      <c r="J103" s="393"/>
      <c r="K103" s="393"/>
      <c r="L103" s="393"/>
      <c r="M103" s="393"/>
      <c r="N103" s="393"/>
      <c r="O103" s="393"/>
      <c r="P103" s="393"/>
      <c r="Q103" s="393"/>
      <c r="R103" s="393"/>
      <c r="S103" s="393"/>
      <c r="T103" s="393"/>
      <c r="U103" s="393"/>
      <c r="V103" s="393"/>
      <c r="W103" s="393"/>
      <c r="X103" s="393"/>
    </row>
    <row r="104" spans="1:24" x14ac:dyDescent="0.3">
      <c r="A104" s="433">
        <f t="shared" si="3"/>
        <v>7.02</v>
      </c>
      <c r="B104" s="422" t="s">
        <v>409</v>
      </c>
      <c r="C104" s="423" t="s">
        <v>15</v>
      </c>
      <c r="D104" s="424">
        <f>+'[4]MEMORIAS '!L156</f>
        <v>3</v>
      </c>
      <c r="E104" s="425"/>
      <c r="F104" s="445"/>
      <c r="G104" s="257"/>
      <c r="H104" s="393"/>
      <c r="I104" s="393"/>
      <c r="J104" s="393"/>
      <c r="K104" s="393"/>
      <c r="L104" s="393"/>
      <c r="M104" s="393"/>
      <c r="N104" s="393"/>
      <c r="O104" s="393"/>
      <c r="P104" s="393"/>
      <c r="Q104" s="393"/>
      <c r="R104" s="393"/>
      <c r="S104" s="393"/>
      <c r="T104" s="393"/>
      <c r="U104" s="393"/>
      <c r="V104" s="393"/>
      <c r="W104" s="393"/>
      <c r="X104" s="393"/>
    </row>
    <row r="105" spans="1:24" x14ac:dyDescent="0.3">
      <c r="A105" s="426"/>
      <c r="B105" s="407"/>
      <c r="C105" s="408"/>
      <c r="D105" s="409"/>
      <c r="E105" s="410" t="str">
        <f>"SUBTOTAL CAP. "&amp;A102&amp;" "&amp;B102</f>
        <v>SUBTOTAL CAP. 7 MOBILIARIO Y ELEMENTOS ARQUITECTÓNICOS</v>
      </c>
      <c r="F105" s="411"/>
      <c r="G105" s="393"/>
      <c r="H105" s="393"/>
      <c r="I105" s="393"/>
      <c r="J105" s="393"/>
      <c r="K105" s="393"/>
      <c r="L105" s="393"/>
      <c r="M105" s="393"/>
      <c r="N105" s="393"/>
      <c r="O105" s="393"/>
      <c r="P105" s="393"/>
      <c r="Q105" s="393"/>
      <c r="R105" s="393"/>
      <c r="S105" s="393"/>
      <c r="T105" s="393"/>
      <c r="U105" s="393"/>
      <c r="V105" s="393"/>
      <c r="W105" s="393"/>
      <c r="X105" s="393"/>
    </row>
    <row r="106" spans="1:24" x14ac:dyDescent="0.3">
      <c r="A106" s="446"/>
      <c r="B106" s="447"/>
      <c r="C106" s="448" t="s">
        <v>239</v>
      </c>
      <c r="D106" s="449"/>
      <c r="E106" s="450"/>
      <c r="F106" s="451"/>
      <c r="G106" s="393"/>
      <c r="H106" s="393"/>
      <c r="I106" s="393"/>
      <c r="J106" s="393"/>
      <c r="K106" s="393"/>
      <c r="L106" s="393"/>
      <c r="M106" s="393"/>
      <c r="N106" s="393"/>
      <c r="O106" s="393"/>
      <c r="P106" s="393"/>
      <c r="Q106" s="393"/>
      <c r="R106" s="393"/>
      <c r="S106" s="393"/>
      <c r="T106" s="393"/>
      <c r="U106" s="393"/>
      <c r="V106" s="393"/>
      <c r="W106" s="393"/>
      <c r="X106" s="393"/>
    </row>
    <row r="107" spans="1:24" x14ac:dyDescent="0.3">
      <c r="A107" s="440">
        <v>8</v>
      </c>
      <c r="B107" s="441" t="s">
        <v>410</v>
      </c>
      <c r="C107" s="442" t="s">
        <v>239</v>
      </c>
      <c r="D107" s="442"/>
      <c r="E107" s="443"/>
      <c r="F107" s="444"/>
      <c r="G107" s="393"/>
      <c r="H107" s="393"/>
      <c r="I107" s="393"/>
      <c r="J107" s="393"/>
      <c r="K107" s="393"/>
      <c r="L107" s="393"/>
      <c r="M107" s="393"/>
      <c r="N107" s="393"/>
      <c r="O107" s="393"/>
      <c r="P107" s="393"/>
      <c r="Q107" s="393"/>
      <c r="R107" s="393"/>
      <c r="S107" s="393"/>
      <c r="T107" s="393"/>
      <c r="U107" s="393"/>
      <c r="V107" s="393"/>
      <c r="W107" s="393"/>
      <c r="X107" s="393"/>
    </row>
    <row r="108" spans="1:24" ht="27.6" x14ac:dyDescent="0.3">
      <c r="A108" s="433">
        <v>8.01</v>
      </c>
      <c r="B108" s="422" t="s">
        <v>411</v>
      </c>
      <c r="C108" s="423" t="s">
        <v>0</v>
      </c>
      <c r="D108" s="424">
        <f>+'[4]MEMORIAS '!L162</f>
        <v>165.01650000000001</v>
      </c>
      <c r="E108" s="425"/>
      <c r="F108" s="445"/>
      <c r="G108" s="257"/>
      <c r="H108" s="393"/>
      <c r="I108" s="393"/>
      <c r="J108" s="393"/>
      <c r="K108" s="393"/>
      <c r="L108" s="393"/>
      <c r="M108" s="393"/>
      <c r="N108" s="393"/>
      <c r="O108" s="393"/>
      <c r="P108" s="393"/>
      <c r="Q108" s="393"/>
      <c r="R108" s="393"/>
      <c r="S108" s="393"/>
      <c r="T108" s="393"/>
      <c r="U108" s="393"/>
      <c r="V108" s="393"/>
      <c r="W108" s="393"/>
      <c r="X108" s="393"/>
    </row>
    <row r="109" spans="1:24" ht="27.6" x14ac:dyDescent="0.3">
      <c r="A109" s="433">
        <f t="shared" ref="A109:A118" si="4">ROUND(A108+0.01,2)</f>
        <v>8.02</v>
      </c>
      <c r="B109" s="422" t="s">
        <v>412</v>
      </c>
      <c r="C109" s="423" t="s">
        <v>0</v>
      </c>
      <c r="D109" s="424">
        <f>+'[4]MEMORIAS '!L169</f>
        <v>15</v>
      </c>
      <c r="E109" s="425"/>
      <c r="F109" s="445"/>
      <c r="G109" s="257"/>
      <c r="H109" s="393"/>
      <c r="I109" s="393"/>
      <c r="J109" s="393"/>
      <c r="K109" s="393"/>
      <c r="L109" s="393"/>
      <c r="M109" s="393"/>
      <c r="N109" s="393"/>
      <c r="O109" s="393"/>
      <c r="P109" s="393"/>
      <c r="Q109" s="393"/>
      <c r="R109" s="393"/>
      <c r="S109" s="393"/>
      <c r="T109" s="393"/>
      <c r="U109" s="393"/>
      <c r="V109" s="393"/>
      <c r="W109" s="393"/>
      <c r="X109" s="393"/>
    </row>
    <row r="110" spans="1:24" ht="27.6" x14ac:dyDescent="0.3">
      <c r="A110" s="433">
        <f t="shared" si="4"/>
        <v>8.0299999999999994</v>
      </c>
      <c r="B110" s="422" t="s">
        <v>413</v>
      </c>
      <c r="C110" s="423" t="s">
        <v>15</v>
      </c>
      <c r="D110" s="424">
        <f>+'[4]MEMORIAS '!L170</f>
        <v>5</v>
      </c>
      <c r="E110" s="425"/>
      <c r="F110" s="445"/>
      <c r="G110" s="257"/>
      <c r="H110" s="393"/>
      <c r="I110" s="393"/>
      <c r="J110" s="393"/>
      <c r="K110" s="393"/>
      <c r="L110" s="393"/>
      <c r="M110" s="393"/>
      <c r="N110" s="393"/>
      <c r="O110" s="393"/>
      <c r="P110" s="393"/>
      <c r="Q110" s="393"/>
      <c r="R110" s="393"/>
      <c r="S110" s="393"/>
      <c r="T110" s="393"/>
      <c r="U110" s="393"/>
      <c r="V110" s="393"/>
      <c r="W110" s="393"/>
      <c r="X110" s="393"/>
    </row>
    <row r="111" spans="1:24" ht="27.6" x14ac:dyDescent="0.3">
      <c r="A111" s="433">
        <f t="shared" si="4"/>
        <v>8.0399999999999991</v>
      </c>
      <c r="B111" s="422" t="s">
        <v>335</v>
      </c>
      <c r="C111" s="423" t="s">
        <v>0</v>
      </c>
      <c r="D111" s="424">
        <v>50</v>
      </c>
      <c r="E111" s="425"/>
      <c r="F111" s="445"/>
      <c r="G111" s="257"/>
      <c r="H111" s="393"/>
      <c r="I111" s="393"/>
      <c r="J111" s="393"/>
      <c r="K111" s="393"/>
      <c r="L111" s="393"/>
      <c r="M111" s="393"/>
      <c r="N111" s="393"/>
      <c r="O111" s="393"/>
      <c r="P111" s="393"/>
      <c r="Q111" s="393"/>
      <c r="R111" s="393"/>
      <c r="S111" s="393"/>
      <c r="T111" s="393"/>
      <c r="U111" s="393"/>
      <c r="V111" s="393"/>
      <c r="W111" s="393"/>
      <c r="X111" s="393"/>
    </row>
    <row r="112" spans="1:24" x14ac:dyDescent="0.3">
      <c r="A112" s="433">
        <v>9.01</v>
      </c>
      <c r="B112" s="422" t="s">
        <v>414</v>
      </c>
      <c r="C112" s="423" t="s">
        <v>0</v>
      </c>
      <c r="D112" s="424">
        <v>20</v>
      </c>
      <c r="E112" s="425"/>
      <c r="F112" s="445"/>
      <c r="G112" s="257"/>
      <c r="H112" s="393"/>
      <c r="I112" s="393"/>
      <c r="J112" s="393"/>
      <c r="K112" s="393"/>
      <c r="L112" s="393"/>
      <c r="M112" s="393"/>
      <c r="N112" s="393"/>
      <c r="O112" s="393"/>
      <c r="P112" s="393"/>
      <c r="Q112" s="393"/>
      <c r="R112" s="393"/>
      <c r="S112" s="393"/>
      <c r="T112" s="393"/>
      <c r="U112" s="393"/>
      <c r="V112" s="393"/>
      <c r="W112" s="393"/>
      <c r="X112" s="393"/>
    </row>
    <row r="113" spans="1:24" x14ac:dyDescent="0.3">
      <c r="A113" s="433">
        <f t="shared" si="4"/>
        <v>9.02</v>
      </c>
      <c r="B113" s="422" t="s">
        <v>415</v>
      </c>
      <c r="C113" s="423" t="s">
        <v>27</v>
      </c>
      <c r="D113" s="424">
        <v>50</v>
      </c>
      <c r="E113" s="425"/>
      <c r="F113" s="445"/>
      <c r="G113" s="257"/>
      <c r="H113" s="393"/>
      <c r="I113" s="393"/>
      <c r="J113" s="393"/>
      <c r="K113" s="393"/>
      <c r="L113" s="393"/>
      <c r="M113" s="393"/>
      <c r="N113" s="393"/>
      <c r="O113" s="393"/>
      <c r="P113" s="393"/>
      <c r="Q113" s="393"/>
      <c r="R113" s="393"/>
      <c r="S113" s="393"/>
      <c r="T113" s="393"/>
      <c r="U113" s="393"/>
      <c r="V113" s="393"/>
      <c r="W113" s="393"/>
      <c r="X113" s="393"/>
    </row>
    <row r="114" spans="1:24" ht="55.2" x14ac:dyDescent="0.3">
      <c r="A114" s="433">
        <f t="shared" si="4"/>
        <v>9.0299999999999994</v>
      </c>
      <c r="B114" s="422" t="s">
        <v>416</v>
      </c>
      <c r="C114" s="423" t="s">
        <v>27</v>
      </c>
      <c r="D114" s="424">
        <f>+D113</f>
        <v>50</v>
      </c>
      <c r="E114" s="425"/>
      <c r="F114" s="445"/>
      <c r="G114" s="257"/>
      <c r="H114" s="393"/>
      <c r="I114" s="393"/>
      <c r="J114" s="393"/>
      <c r="K114" s="393"/>
      <c r="L114" s="393"/>
      <c r="M114" s="393"/>
      <c r="N114" s="393"/>
      <c r="O114" s="393"/>
      <c r="P114" s="393"/>
      <c r="Q114" s="393"/>
      <c r="R114" s="393"/>
      <c r="S114" s="393"/>
      <c r="T114" s="393"/>
      <c r="U114" s="393"/>
      <c r="V114" s="393"/>
      <c r="W114" s="393"/>
      <c r="X114" s="393"/>
    </row>
    <row r="115" spans="1:24" x14ac:dyDescent="0.3">
      <c r="A115" s="433">
        <f t="shared" si="4"/>
        <v>9.0399999999999991</v>
      </c>
      <c r="B115" s="422" t="s">
        <v>417</v>
      </c>
      <c r="C115" s="423" t="s">
        <v>27</v>
      </c>
      <c r="D115" s="424">
        <v>50</v>
      </c>
      <c r="E115" s="425"/>
      <c r="F115" s="445"/>
      <c r="G115" s="257"/>
      <c r="H115" s="393"/>
      <c r="I115" s="393"/>
      <c r="J115" s="393"/>
      <c r="K115" s="393"/>
      <c r="L115" s="393"/>
      <c r="M115" s="393"/>
      <c r="N115" s="393"/>
      <c r="O115" s="393"/>
      <c r="P115" s="393"/>
      <c r="Q115" s="393"/>
      <c r="R115" s="393"/>
      <c r="S115" s="393"/>
      <c r="T115" s="393"/>
      <c r="U115" s="393"/>
      <c r="V115" s="393"/>
      <c r="W115" s="393"/>
      <c r="X115" s="393"/>
    </row>
    <row r="116" spans="1:24" ht="69" x14ac:dyDescent="0.3">
      <c r="A116" s="433">
        <v>10.01</v>
      </c>
      <c r="B116" s="422" t="s">
        <v>418</v>
      </c>
      <c r="C116" s="423" t="s">
        <v>0</v>
      </c>
      <c r="D116" s="424">
        <v>100</v>
      </c>
      <c r="E116" s="425"/>
      <c r="F116" s="445"/>
      <c r="G116" s="257"/>
      <c r="H116" s="393"/>
      <c r="I116" s="393"/>
      <c r="J116" s="393"/>
      <c r="K116" s="393"/>
      <c r="L116" s="393"/>
      <c r="M116" s="393"/>
      <c r="N116" s="393"/>
      <c r="O116" s="393"/>
      <c r="P116" s="393"/>
      <c r="Q116" s="393"/>
      <c r="R116" s="393"/>
      <c r="S116" s="393"/>
      <c r="T116" s="393"/>
      <c r="U116" s="393"/>
      <c r="V116" s="393"/>
      <c r="W116" s="393"/>
      <c r="X116" s="393"/>
    </row>
    <row r="117" spans="1:24" ht="70.95" customHeight="1" x14ac:dyDescent="0.3">
      <c r="A117" s="433">
        <f t="shared" si="4"/>
        <v>10.02</v>
      </c>
      <c r="B117" s="422" t="s">
        <v>419</v>
      </c>
      <c r="C117" s="423" t="s">
        <v>0</v>
      </c>
      <c r="D117" s="424">
        <v>100</v>
      </c>
      <c r="E117" s="425"/>
      <c r="F117" s="445"/>
      <c r="G117" s="257"/>
      <c r="H117" s="393"/>
      <c r="I117" s="393"/>
      <c r="J117" s="393"/>
      <c r="K117" s="393"/>
      <c r="L117" s="393"/>
      <c r="M117" s="393"/>
      <c r="N117" s="393"/>
      <c r="O117" s="393"/>
      <c r="P117" s="393"/>
      <c r="Q117" s="393"/>
      <c r="R117" s="393"/>
      <c r="S117" s="393"/>
      <c r="T117" s="393"/>
      <c r="U117" s="393"/>
      <c r="V117" s="393"/>
      <c r="W117" s="393"/>
      <c r="X117" s="393"/>
    </row>
    <row r="118" spans="1:24" ht="41.4" x14ac:dyDescent="0.3">
      <c r="A118" s="433">
        <f t="shared" si="4"/>
        <v>10.029999999999999</v>
      </c>
      <c r="B118" s="422" t="s">
        <v>420</v>
      </c>
      <c r="C118" s="452" t="s">
        <v>27</v>
      </c>
      <c r="D118" s="453">
        <v>100</v>
      </c>
      <c r="E118" s="454"/>
      <c r="F118" s="445"/>
      <c r="G118" s="257"/>
      <c r="H118" s="393"/>
      <c r="I118" s="393"/>
      <c r="J118" s="393"/>
      <c r="K118" s="393"/>
      <c r="L118" s="393"/>
      <c r="M118" s="393"/>
      <c r="N118" s="393"/>
      <c r="O118" s="393"/>
      <c r="P118" s="393"/>
      <c r="Q118" s="393"/>
      <c r="R118" s="393"/>
      <c r="S118" s="393"/>
      <c r="T118" s="393"/>
      <c r="U118" s="393"/>
      <c r="V118" s="393"/>
      <c r="W118" s="393"/>
      <c r="X118" s="393"/>
    </row>
    <row r="119" spans="1:24" ht="20.399999999999999" customHeight="1" x14ac:dyDescent="0.3">
      <c r="A119" s="426"/>
      <c r="B119" s="407"/>
      <c r="C119" s="408"/>
      <c r="D119" s="409"/>
      <c r="E119" s="410" t="str">
        <f>"SUBTOTAL CAP. "&amp;A107&amp;" "&amp;B107</f>
        <v>SUBTOTAL CAP. 8 ACABADOS Y DECORACIÓN</v>
      </c>
      <c r="F119" s="411"/>
      <c r="G119" s="393"/>
      <c r="H119" s="393"/>
      <c r="I119" s="393"/>
      <c r="J119" s="393"/>
      <c r="K119" s="393"/>
      <c r="L119" s="393"/>
      <c r="M119" s="393"/>
      <c r="N119" s="393"/>
      <c r="O119" s="393"/>
      <c r="P119" s="393"/>
      <c r="Q119" s="393"/>
      <c r="R119" s="393"/>
      <c r="S119" s="393"/>
      <c r="T119" s="393"/>
      <c r="U119" s="393"/>
      <c r="V119" s="393"/>
      <c r="W119" s="393"/>
      <c r="X119" s="393"/>
    </row>
    <row r="120" spans="1:24" ht="19.95" customHeight="1" x14ac:dyDescent="0.3">
      <c r="A120" s="412"/>
      <c r="B120" s="413"/>
      <c r="C120" s="414" t="s">
        <v>239</v>
      </c>
      <c r="D120" s="415"/>
      <c r="E120" s="416"/>
      <c r="F120" s="417"/>
      <c r="G120" s="393"/>
      <c r="H120" s="393"/>
      <c r="I120" s="393"/>
      <c r="J120" s="393"/>
      <c r="K120" s="393"/>
      <c r="L120" s="393"/>
      <c r="M120" s="393"/>
      <c r="N120" s="393"/>
      <c r="O120" s="393"/>
      <c r="P120" s="393"/>
      <c r="Q120" s="393"/>
      <c r="R120" s="393"/>
      <c r="S120" s="393"/>
      <c r="T120" s="393"/>
      <c r="U120" s="393"/>
      <c r="V120" s="393"/>
      <c r="W120" s="393"/>
      <c r="X120" s="393"/>
    </row>
    <row r="121" spans="1:24" x14ac:dyDescent="0.3">
      <c r="A121" s="440">
        <f>+A107+1</f>
        <v>9</v>
      </c>
      <c r="B121" s="441" t="s">
        <v>421</v>
      </c>
      <c r="C121" s="442" t="s">
        <v>239</v>
      </c>
      <c r="D121" s="442"/>
      <c r="E121" s="443"/>
      <c r="F121" s="444"/>
      <c r="G121" s="393"/>
      <c r="H121" s="393"/>
      <c r="I121" s="393"/>
      <c r="J121" s="393"/>
      <c r="K121" s="393"/>
      <c r="L121" s="393"/>
      <c r="M121" s="393"/>
      <c r="N121" s="393"/>
      <c r="O121" s="393"/>
      <c r="P121" s="393"/>
      <c r="Q121" s="393"/>
      <c r="R121" s="393"/>
      <c r="S121" s="393"/>
      <c r="T121" s="393"/>
      <c r="U121" s="393"/>
      <c r="V121" s="393"/>
      <c r="W121" s="393"/>
      <c r="X121" s="393"/>
    </row>
    <row r="122" spans="1:24" x14ac:dyDescent="0.3">
      <c r="A122" s="433">
        <f t="shared" ref="A122:A129" si="5">ROUND(A121+0.01,2)</f>
        <v>9.01</v>
      </c>
      <c r="B122" s="422" t="s">
        <v>422</v>
      </c>
      <c r="C122" s="423" t="s">
        <v>237</v>
      </c>
      <c r="D122" s="424">
        <f>+'[4]MEMORIAS '!L173</f>
        <v>16</v>
      </c>
      <c r="E122" s="425"/>
      <c r="F122" s="445"/>
      <c r="G122" s="257"/>
      <c r="H122" s="393"/>
      <c r="I122" s="393"/>
      <c r="J122" s="393"/>
      <c r="K122" s="393"/>
      <c r="L122" s="393"/>
      <c r="M122" s="393"/>
      <c r="N122" s="393"/>
      <c r="O122" s="393"/>
      <c r="P122" s="393"/>
      <c r="Q122" s="393"/>
      <c r="R122" s="393"/>
      <c r="S122" s="393"/>
      <c r="T122" s="393"/>
      <c r="U122" s="393"/>
      <c r="V122" s="393"/>
      <c r="W122" s="393"/>
      <c r="X122" s="393"/>
    </row>
    <row r="123" spans="1:24" x14ac:dyDescent="0.3">
      <c r="A123" s="433">
        <f t="shared" si="5"/>
        <v>9.02</v>
      </c>
      <c r="B123" s="422" t="s">
        <v>423</v>
      </c>
      <c r="C123" s="423" t="s">
        <v>237</v>
      </c>
      <c r="D123" s="424">
        <f>+'[4]MEMORIAS '!L174</f>
        <v>4</v>
      </c>
      <c r="E123" s="425"/>
      <c r="F123" s="445"/>
      <c r="G123" s="257"/>
      <c r="H123" s="393"/>
      <c r="I123" s="393"/>
      <c r="J123" s="393"/>
      <c r="K123" s="393"/>
      <c r="L123" s="393"/>
      <c r="M123" s="393"/>
      <c r="N123" s="393"/>
      <c r="O123" s="393"/>
      <c r="P123" s="393"/>
      <c r="Q123" s="393"/>
      <c r="R123" s="393"/>
      <c r="S123" s="393"/>
      <c r="T123" s="393"/>
      <c r="U123" s="393"/>
      <c r="V123" s="393"/>
      <c r="W123" s="393"/>
      <c r="X123" s="393"/>
    </row>
    <row r="124" spans="1:24" ht="27.6" x14ac:dyDescent="0.3">
      <c r="A124" s="433">
        <f t="shared" si="5"/>
        <v>9.0299999999999994</v>
      </c>
      <c r="B124" s="422" t="s">
        <v>424</v>
      </c>
      <c r="C124" s="423" t="s">
        <v>73</v>
      </c>
      <c r="D124" s="424">
        <f>+'[4]MEMORIAS '!L175</f>
        <v>15</v>
      </c>
      <c r="E124" s="425"/>
      <c r="F124" s="445"/>
      <c r="G124" s="257"/>
      <c r="H124" s="393"/>
      <c r="I124" s="393"/>
      <c r="J124" s="393"/>
      <c r="K124" s="393"/>
      <c r="L124" s="393"/>
      <c r="M124" s="393"/>
      <c r="N124" s="393"/>
      <c r="O124" s="393"/>
      <c r="P124" s="393"/>
      <c r="Q124" s="393"/>
      <c r="R124" s="393"/>
      <c r="S124" s="393"/>
      <c r="T124" s="393"/>
      <c r="U124" s="393"/>
      <c r="V124" s="393"/>
      <c r="W124" s="393"/>
      <c r="X124" s="393"/>
    </row>
    <row r="125" spans="1:24" ht="60" customHeight="1" x14ac:dyDescent="0.3">
      <c r="A125" s="433">
        <f t="shared" si="5"/>
        <v>9.0399999999999991</v>
      </c>
      <c r="B125" s="422" t="s">
        <v>425</v>
      </c>
      <c r="C125" s="423" t="s">
        <v>15</v>
      </c>
      <c r="D125" s="424">
        <v>50</v>
      </c>
      <c r="E125" s="425"/>
      <c r="F125" s="445"/>
      <c r="G125" s="257"/>
      <c r="H125" s="393"/>
      <c r="I125" s="393"/>
      <c r="J125" s="393"/>
      <c r="K125" s="393"/>
      <c r="L125" s="393"/>
      <c r="M125" s="393"/>
      <c r="N125" s="393"/>
      <c r="O125" s="393"/>
      <c r="P125" s="393"/>
      <c r="Q125" s="393"/>
      <c r="R125" s="393"/>
      <c r="S125" s="393"/>
      <c r="T125" s="393"/>
      <c r="U125" s="393"/>
      <c r="V125" s="393"/>
      <c r="W125" s="393"/>
      <c r="X125" s="393"/>
    </row>
    <row r="126" spans="1:24" ht="70.2" customHeight="1" x14ac:dyDescent="0.3">
      <c r="A126" s="433">
        <f t="shared" si="5"/>
        <v>9.0500000000000007</v>
      </c>
      <c r="B126" s="422" t="s">
        <v>426</v>
      </c>
      <c r="C126" s="423" t="s">
        <v>15</v>
      </c>
      <c r="D126" s="424">
        <v>45</v>
      </c>
      <c r="E126" s="425"/>
      <c r="F126" s="445"/>
      <c r="G126" s="257"/>
      <c r="H126" s="393"/>
      <c r="I126" s="393"/>
      <c r="J126" s="393"/>
      <c r="K126" s="393"/>
      <c r="L126" s="393"/>
      <c r="M126" s="393"/>
      <c r="N126" s="393"/>
      <c r="O126" s="393"/>
      <c r="P126" s="393"/>
      <c r="Q126" s="393"/>
      <c r="R126" s="393"/>
      <c r="S126" s="393"/>
      <c r="T126" s="393"/>
      <c r="U126" s="393"/>
      <c r="V126" s="393"/>
      <c r="W126" s="393"/>
      <c r="X126" s="393"/>
    </row>
    <row r="127" spans="1:24" ht="67.2" customHeight="1" x14ac:dyDescent="0.3">
      <c r="A127" s="433">
        <f t="shared" si="5"/>
        <v>9.06</v>
      </c>
      <c r="B127" s="422" t="s">
        <v>427</v>
      </c>
      <c r="C127" s="423" t="s">
        <v>15</v>
      </c>
      <c r="D127" s="424">
        <v>10</v>
      </c>
      <c r="E127" s="425"/>
      <c r="F127" s="445"/>
      <c r="G127" s="257"/>
      <c r="H127" s="393"/>
      <c r="I127" s="393"/>
      <c r="J127" s="393"/>
      <c r="K127" s="393"/>
      <c r="L127" s="393"/>
      <c r="M127" s="393"/>
      <c r="N127" s="393"/>
      <c r="O127" s="393"/>
      <c r="P127" s="393"/>
      <c r="Q127" s="393"/>
      <c r="R127" s="393"/>
      <c r="S127" s="393"/>
      <c r="T127" s="393"/>
      <c r="U127" s="393"/>
      <c r="V127" s="393"/>
      <c r="W127" s="393"/>
      <c r="X127" s="393"/>
    </row>
    <row r="128" spans="1:24" x14ac:dyDescent="0.3">
      <c r="A128" s="433">
        <f t="shared" si="5"/>
        <v>9.07</v>
      </c>
      <c r="B128" s="422" t="s">
        <v>428</v>
      </c>
      <c r="C128" s="423" t="s">
        <v>15</v>
      </c>
      <c r="D128" s="424">
        <f>3+3+2</f>
        <v>8</v>
      </c>
      <c r="E128" s="425"/>
      <c r="F128" s="445"/>
      <c r="G128" s="257"/>
      <c r="H128" s="393"/>
      <c r="I128" s="393"/>
      <c r="J128" s="393"/>
      <c r="K128" s="393"/>
      <c r="L128" s="393"/>
      <c r="M128" s="393"/>
      <c r="N128" s="393"/>
      <c r="O128" s="393"/>
      <c r="P128" s="393"/>
      <c r="Q128" s="393"/>
      <c r="R128" s="393"/>
      <c r="S128" s="393"/>
      <c r="T128" s="393"/>
      <c r="U128" s="393"/>
      <c r="V128" s="393"/>
      <c r="W128" s="393"/>
      <c r="X128" s="393"/>
    </row>
    <row r="129" spans="1:24" ht="41.4" x14ac:dyDescent="0.3">
      <c r="A129" s="433">
        <f t="shared" si="5"/>
        <v>9.08</v>
      </c>
      <c r="B129" s="422" t="s">
        <v>429</v>
      </c>
      <c r="C129" s="423" t="s">
        <v>15</v>
      </c>
      <c r="D129" s="424">
        <v>1</v>
      </c>
      <c r="E129" s="425"/>
      <c r="F129" s="445"/>
      <c r="G129" s="257"/>
      <c r="H129" s="393"/>
      <c r="I129" s="393"/>
      <c r="J129" s="393"/>
      <c r="K129" s="393"/>
      <c r="L129" s="393"/>
      <c r="M129" s="393"/>
      <c r="N129" s="393"/>
      <c r="O129" s="393"/>
      <c r="P129" s="393"/>
      <c r="Q129" s="393"/>
      <c r="R129" s="393"/>
      <c r="S129" s="393"/>
      <c r="T129" s="393"/>
      <c r="U129" s="393"/>
      <c r="V129" s="393"/>
      <c r="W129" s="393"/>
      <c r="X129" s="393"/>
    </row>
    <row r="130" spans="1:24" x14ac:dyDescent="0.3">
      <c r="A130" s="431"/>
      <c r="B130" s="455"/>
      <c r="C130" s="430"/>
      <c r="D130" s="431"/>
      <c r="E130" s="432"/>
      <c r="F130" s="432"/>
      <c r="G130" s="393"/>
      <c r="H130" s="393"/>
      <c r="I130" s="393"/>
      <c r="J130" s="393"/>
      <c r="K130" s="393"/>
      <c r="L130" s="393"/>
      <c r="M130" s="393"/>
      <c r="N130" s="393"/>
      <c r="O130" s="393"/>
      <c r="P130" s="393"/>
      <c r="Q130" s="393"/>
      <c r="R130" s="393"/>
      <c r="S130" s="393"/>
      <c r="T130" s="393"/>
      <c r="U130" s="393"/>
      <c r="V130" s="393"/>
      <c r="W130" s="393"/>
      <c r="X130" s="393"/>
    </row>
    <row r="131" spans="1:24" x14ac:dyDescent="0.3">
      <c r="A131" s="426"/>
      <c r="B131" s="407"/>
      <c r="C131" s="408"/>
      <c r="D131" s="409"/>
      <c r="E131" s="410" t="str">
        <f>"SUBTOTAL CAP. "&amp;A121&amp;" "&amp;B121</f>
        <v>SUBTOTAL CAP. 9 LIMPIEZA Y ENTREGA FINAL</v>
      </c>
      <c r="F131" s="411"/>
      <c r="G131" s="393"/>
      <c r="H131" s="393"/>
      <c r="I131" s="393"/>
      <c r="J131" s="393"/>
      <c r="K131" s="393"/>
      <c r="L131" s="393"/>
      <c r="M131" s="393"/>
      <c r="N131" s="393"/>
      <c r="O131" s="393"/>
      <c r="P131" s="393"/>
      <c r="Q131" s="393"/>
      <c r="R131" s="393"/>
      <c r="S131" s="393"/>
      <c r="T131" s="393"/>
      <c r="U131" s="393"/>
      <c r="V131" s="393"/>
      <c r="W131" s="393"/>
      <c r="X131" s="393"/>
    </row>
    <row r="132" spans="1:24" x14ac:dyDescent="0.3">
      <c r="A132" s="456"/>
      <c r="B132" s="457"/>
      <c r="C132" s="457" t="s">
        <v>239</v>
      </c>
      <c r="D132" s="457"/>
      <c r="E132" s="457"/>
      <c r="F132" s="458"/>
      <c r="G132" s="393"/>
      <c r="H132" s="393"/>
      <c r="I132" s="393"/>
      <c r="J132" s="393"/>
      <c r="K132" s="393"/>
      <c r="L132" s="393"/>
      <c r="M132" s="393"/>
      <c r="N132" s="393"/>
      <c r="O132" s="393"/>
      <c r="P132" s="393"/>
      <c r="Q132" s="393"/>
      <c r="R132" s="393"/>
      <c r="S132" s="393"/>
      <c r="T132" s="393"/>
      <c r="U132" s="393"/>
      <c r="V132" s="393"/>
      <c r="W132" s="393"/>
      <c r="X132" s="393"/>
    </row>
    <row r="133" spans="1:24" x14ac:dyDescent="0.3">
      <c r="A133" s="459"/>
      <c r="B133" s="460"/>
      <c r="C133" s="461"/>
      <c r="D133" s="461"/>
      <c r="E133" s="461"/>
      <c r="F133" s="462"/>
      <c r="G133" s="459"/>
      <c r="H133" s="459"/>
      <c r="I133" s="459"/>
      <c r="J133" s="459"/>
      <c r="K133" s="459"/>
      <c r="L133" s="459"/>
      <c r="M133" s="459"/>
      <c r="N133" s="459"/>
      <c r="O133" s="459"/>
      <c r="P133" s="459"/>
      <c r="Q133" s="459"/>
      <c r="R133" s="459"/>
      <c r="S133" s="459"/>
      <c r="T133" s="459"/>
      <c r="U133" s="459"/>
      <c r="V133" s="459"/>
      <c r="W133" s="459"/>
      <c r="X133" s="459"/>
    </row>
    <row r="134" spans="1:24" x14ac:dyDescent="0.3">
      <c r="A134" s="393"/>
      <c r="B134" s="463" t="s">
        <v>325</v>
      </c>
      <c r="C134" s="464"/>
      <c r="D134" s="464"/>
      <c r="E134" s="464"/>
      <c r="F134" s="465"/>
      <c r="G134" s="466"/>
      <c r="H134" s="393"/>
      <c r="I134" s="393"/>
      <c r="J134" s="393"/>
      <c r="K134" s="393"/>
      <c r="L134" s="393"/>
      <c r="M134" s="393"/>
      <c r="N134" s="393"/>
      <c r="O134" s="393"/>
      <c r="P134" s="393"/>
      <c r="Q134" s="393"/>
      <c r="R134" s="393"/>
      <c r="S134" s="393"/>
      <c r="T134" s="393"/>
      <c r="U134" s="393"/>
      <c r="V134" s="393"/>
      <c r="W134" s="393"/>
      <c r="X134" s="393"/>
    </row>
    <row r="135" spans="1:24" x14ac:dyDescent="0.3">
      <c r="A135" s="393"/>
      <c r="B135" s="467"/>
      <c r="C135" s="467"/>
      <c r="D135" s="467"/>
      <c r="E135" s="467"/>
      <c r="F135" s="468"/>
      <c r="G135" s="393"/>
      <c r="H135" s="393"/>
      <c r="I135" s="393"/>
      <c r="J135" s="393"/>
      <c r="K135" s="393"/>
      <c r="L135" s="393"/>
      <c r="M135" s="393"/>
      <c r="N135" s="393"/>
      <c r="O135" s="393"/>
      <c r="P135" s="393"/>
      <c r="Q135" s="393"/>
      <c r="R135" s="393"/>
      <c r="S135" s="393"/>
      <c r="T135" s="393"/>
      <c r="U135" s="393"/>
      <c r="V135" s="393"/>
      <c r="W135" s="393"/>
      <c r="X135" s="393"/>
    </row>
    <row r="136" spans="1:24" x14ac:dyDescent="0.3">
      <c r="A136" s="393"/>
      <c r="B136" s="469"/>
      <c r="C136" s="467"/>
      <c r="D136" s="467"/>
      <c r="E136" s="467"/>
      <c r="F136" s="470"/>
      <c r="G136" s="393"/>
      <c r="H136" s="393"/>
      <c r="I136" s="393"/>
      <c r="J136" s="393"/>
      <c r="K136" s="393"/>
      <c r="L136" s="393"/>
      <c r="M136" s="393"/>
      <c r="N136" s="393"/>
      <c r="O136" s="393"/>
      <c r="P136" s="393"/>
      <c r="Q136" s="393"/>
      <c r="R136" s="393"/>
      <c r="S136" s="393"/>
      <c r="T136" s="393"/>
      <c r="U136" s="393"/>
      <c r="V136" s="393"/>
      <c r="W136" s="393"/>
      <c r="X136" s="393"/>
    </row>
    <row r="137" spans="1:24" x14ac:dyDescent="0.3">
      <c r="A137" s="393"/>
      <c r="B137" s="471" t="s">
        <v>199</v>
      </c>
      <c r="C137" s="472"/>
      <c r="D137" s="472"/>
      <c r="E137" s="473"/>
      <c r="F137" s="474"/>
      <c r="G137" s="393"/>
      <c r="H137" s="393"/>
      <c r="I137" s="393"/>
      <c r="J137" s="393"/>
      <c r="K137" s="393"/>
      <c r="L137" s="393"/>
      <c r="M137" s="393"/>
      <c r="N137" s="393"/>
      <c r="O137" s="393"/>
      <c r="P137" s="393"/>
      <c r="Q137" s="393"/>
      <c r="R137" s="393"/>
      <c r="S137" s="393"/>
      <c r="T137" s="393"/>
      <c r="U137" s="393"/>
      <c r="V137" s="393"/>
      <c r="W137" s="393"/>
      <c r="X137" s="393"/>
    </row>
    <row r="138" spans="1:24" x14ac:dyDescent="0.3">
      <c r="A138" s="393"/>
      <c r="B138" s="475" t="s">
        <v>201</v>
      </c>
      <c r="C138" s="476"/>
      <c r="D138" s="476"/>
      <c r="E138" s="477">
        <v>0.25</v>
      </c>
      <c r="F138" s="478"/>
      <c r="G138" s="393"/>
      <c r="H138" s="393"/>
      <c r="I138" s="393"/>
      <c r="J138" s="393"/>
      <c r="K138" s="393"/>
      <c r="L138" s="393"/>
      <c r="M138" s="393"/>
      <c r="N138" s="393"/>
      <c r="O138" s="393"/>
      <c r="P138" s="393"/>
      <c r="Q138" s="393"/>
      <c r="R138" s="393"/>
      <c r="S138" s="393"/>
      <c r="T138" s="393"/>
      <c r="U138" s="393"/>
      <c r="V138" s="393"/>
      <c r="W138" s="393"/>
      <c r="X138" s="393"/>
    </row>
    <row r="139" spans="1:24" x14ac:dyDescent="0.3">
      <c r="A139" s="393"/>
      <c r="B139" s="475" t="s">
        <v>203</v>
      </c>
      <c r="C139" s="476"/>
      <c r="D139" s="476"/>
      <c r="E139" s="479"/>
      <c r="F139" s="478"/>
      <c r="G139" s="393"/>
      <c r="H139" s="393"/>
      <c r="I139" s="393"/>
      <c r="J139" s="393"/>
      <c r="K139" s="393"/>
      <c r="L139" s="393"/>
      <c r="M139" s="393"/>
      <c r="N139" s="393"/>
      <c r="O139" s="393"/>
      <c r="P139" s="393"/>
      <c r="Q139" s="393"/>
      <c r="R139" s="393"/>
      <c r="S139" s="393"/>
      <c r="T139" s="393"/>
      <c r="U139" s="393"/>
      <c r="V139" s="393"/>
      <c r="W139" s="393"/>
      <c r="X139" s="393"/>
    </row>
    <row r="140" spans="1:24" x14ac:dyDescent="0.3">
      <c r="A140" s="393"/>
      <c r="B140" s="475" t="s">
        <v>205</v>
      </c>
      <c r="C140" s="476"/>
      <c r="D140" s="476"/>
      <c r="E140" s="479">
        <v>0.08</v>
      </c>
      <c r="F140" s="478"/>
      <c r="G140" s="393"/>
      <c r="H140" s="393"/>
      <c r="I140" s="393"/>
      <c r="J140" s="393"/>
      <c r="K140" s="393"/>
      <c r="L140" s="393"/>
      <c r="M140" s="393"/>
      <c r="N140" s="393"/>
      <c r="O140" s="393"/>
      <c r="P140" s="393"/>
      <c r="Q140" s="393"/>
      <c r="R140" s="393"/>
      <c r="S140" s="393"/>
      <c r="T140" s="393"/>
      <c r="U140" s="393"/>
      <c r="V140" s="393"/>
      <c r="W140" s="393"/>
      <c r="X140" s="393"/>
    </row>
    <row r="141" spans="1:24" x14ac:dyDescent="0.3">
      <c r="A141" s="393"/>
      <c r="B141" s="480" t="s">
        <v>207</v>
      </c>
      <c r="C141" s="481"/>
      <c r="D141" s="481"/>
      <c r="E141" s="482">
        <f>SUM(E138:E140)</f>
        <v>0.33</v>
      </c>
      <c r="F141" s="478"/>
      <c r="G141" s="393"/>
      <c r="H141" s="393"/>
      <c r="I141" s="393"/>
      <c r="J141" s="393"/>
      <c r="K141" s="393"/>
      <c r="L141" s="393"/>
      <c r="M141" s="393"/>
      <c r="N141" s="393"/>
      <c r="O141" s="393"/>
      <c r="P141" s="393"/>
      <c r="Q141" s="393"/>
      <c r="R141" s="393"/>
      <c r="S141" s="393"/>
      <c r="T141" s="393"/>
      <c r="U141" s="393"/>
      <c r="V141" s="393"/>
      <c r="W141" s="393"/>
      <c r="X141" s="393"/>
    </row>
    <row r="142" spans="1:24" x14ac:dyDescent="0.3">
      <c r="A142" s="393"/>
      <c r="B142" s="483" t="s">
        <v>209</v>
      </c>
      <c r="C142" s="484"/>
      <c r="D142" s="484"/>
      <c r="E142" s="485">
        <v>0.19</v>
      </c>
      <c r="F142" s="486"/>
      <c r="G142" s="393"/>
      <c r="H142" s="393"/>
      <c r="I142" s="393"/>
      <c r="J142" s="393"/>
      <c r="K142" s="393"/>
      <c r="L142" s="393"/>
      <c r="M142" s="393"/>
      <c r="N142" s="393"/>
      <c r="O142" s="393"/>
      <c r="P142" s="393"/>
      <c r="Q142" s="393"/>
      <c r="R142" s="393"/>
      <c r="S142" s="393"/>
      <c r="T142" s="393"/>
      <c r="U142" s="393"/>
      <c r="V142" s="393"/>
      <c r="W142" s="393"/>
      <c r="X142" s="393"/>
    </row>
    <row r="143" spans="1:24" x14ac:dyDescent="0.3">
      <c r="A143" s="393"/>
      <c r="B143" s="487"/>
      <c r="C143" s="488" t="s">
        <v>211</v>
      </c>
      <c r="D143" s="488"/>
      <c r="E143" s="488"/>
      <c r="F143" s="489"/>
      <c r="G143" s="393"/>
      <c r="H143" s="393"/>
      <c r="I143" s="393"/>
      <c r="J143" s="393"/>
      <c r="K143" s="393"/>
      <c r="L143" s="393"/>
      <c r="M143" s="393"/>
      <c r="N143" s="393"/>
      <c r="O143" s="393"/>
      <c r="P143" s="393"/>
      <c r="Q143" s="393"/>
      <c r="R143" s="393"/>
      <c r="S143" s="393"/>
      <c r="T143" s="393"/>
      <c r="U143" s="393"/>
      <c r="V143" s="393"/>
      <c r="W143" s="393"/>
      <c r="X143" s="393"/>
    </row>
    <row r="144" spans="1:24" x14ac:dyDescent="0.3">
      <c r="A144" s="393"/>
      <c r="B144" s="490"/>
      <c r="C144" s="491"/>
      <c r="D144" s="492"/>
      <c r="E144" s="493"/>
      <c r="F144" s="494"/>
      <c r="G144" s="393"/>
      <c r="H144" s="393"/>
      <c r="I144" s="393"/>
      <c r="J144" s="393"/>
      <c r="K144" s="393"/>
      <c r="L144" s="393"/>
      <c r="M144" s="393"/>
      <c r="N144" s="393"/>
      <c r="O144" s="393"/>
      <c r="P144" s="393"/>
      <c r="Q144" s="393"/>
      <c r="R144" s="393"/>
      <c r="S144" s="393"/>
      <c r="T144" s="393"/>
      <c r="U144" s="393"/>
      <c r="V144" s="393"/>
      <c r="W144" s="393"/>
      <c r="X144" s="393"/>
    </row>
    <row r="145" spans="1:24" x14ac:dyDescent="0.3">
      <c r="A145" s="393"/>
      <c r="B145" s="495"/>
      <c r="C145" s="496"/>
      <c r="D145" s="497"/>
      <c r="E145" s="497"/>
      <c r="F145" s="498"/>
      <c r="G145" s="393"/>
      <c r="H145" s="393"/>
      <c r="I145" s="393"/>
      <c r="J145" s="393"/>
      <c r="K145" s="393"/>
      <c r="L145" s="393"/>
      <c r="M145" s="393"/>
      <c r="N145" s="393"/>
      <c r="O145" s="393"/>
      <c r="P145" s="393"/>
      <c r="Q145" s="393"/>
      <c r="R145" s="393"/>
      <c r="S145" s="393"/>
      <c r="T145" s="393"/>
      <c r="U145" s="393"/>
      <c r="V145" s="393"/>
      <c r="W145" s="393"/>
      <c r="X145" s="393"/>
    </row>
    <row r="146" spans="1:24" x14ac:dyDescent="0.3">
      <c r="A146" s="393"/>
      <c r="B146" s="499"/>
      <c r="C146" s="500"/>
      <c r="D146" s="501"/>
      <c r="E146" s="502"/>
      <c r="F146" s="503"/>
      <c r="G146" s="393"/>
      <c r="H146" s="393"/>
      <c r="I146" s="393"/>
      <c r="J146" s="393"/>
      <c r="K146" s="393"/>
      <c r="L146" s="393"/>
      <c r="M146" s="393"/>
      <c r="N146" s="393"/>
      <c r="O146" s="393"/>
      <c r="P146" s="393"/>
      <c r="Q146" s="393"/>
      <c r="R146" s="393"/>
      <c r="S146" s="393"/>
      <c r="T146" s="393"/>
      <c r="U146" s="393"/>
      <c r="V146" s="393"/>
      <c r="W146" s="393"/>
      <c r="X146" s="393"/>
    </row>
    <row r="147" spans="1:24" x14ac:dyDescent="0.3">
      <c r="A147" s="393"/>
      <c r="B147" s="499"/>
      <c r="C147" s="500"/>
      <c r="D147" s="501"/>
      <c r="E147" s="501"/>
      <c r="F147" s="503"/>
      <c r="G147" s="393"/>
      <c r="H147" s="393"/>
      <c r="I147" s="393"/>
      <c r="J147" s="393"/>
      <c r="K147" s="393"/>
      <c r="L147" s="393"/>
      <c r="M147" s="393"/>
      <c r="N147" s="393"/>
      <c r="O147" s="393"/>
      <c r="P147" s="393"/>
      <c r="Q147" s="393"/>
      <c r="R147" s="393"/>
      <c r="S147" s="393"/>
      <c r="T147" s="393"/>
      <c r="U147" s="393"/>
      <c r="V147" s="393"/>
      <c r="W147" s="393"/>
      <c r="X147" s="393"/>
    </row>
    <row r="148" spans="1:24" ht="14.4" customHeight="1" x14ac:dyDescent="0.3">
      <c r="A148" s="393"/>
      <c r="B148" s="499"/>
      <c r="C148" s="504" t="s">
        <v>221</v>
      </c>
      <c r="D148" s="505"/>
      <c r="E148" s="506"/>
      <c r="F148" s="507">
        <v>90</v>
      </c>
      <c r="G148" s="393"/>
      <c r="H148" s="393"/>
      <c r="I148" s="393"/>
      <c r="J148" s="393"/>
      <c r="K148" s="393"/>
      <c r="L148" s="393"/>
      <c r="M148" s="393"/>
      <c r="N148" s="393"/>
      <c r="O148" s="393"/>
      <c r="P148" s="393"/>
      <c r="Q148" s="393"/>
      <c r="R148" s="393"/>
      <c r="S148" s="393"/>
      <c r="T148" s="393"/>
      <c r="U148" s="393"/>
      <c r="V148" s="393"/>
      <c r="W148" s="393"/>
      <c r="X148" s="393"/>
    </row>
    <row r="149" spans="1:24" x14ac:dyDescent="0.3">
      <c r="A149" s="393"/>
      <c r="B149" s="499"/>
      <c r="C149" s="508"/>
      <c r="D149" s="509"/>
      <c r="E149" s="510"/>
      <c r="F149" s="511"/>
      <c r="G149" s="393"/>
      <c r="H149" s="393"/>
      <c r="I149" s="393"/>
      <c r="J149" s="393"/>
      <c r="K149" s="393"/>
      <c r="L149" s="393"/>
      <c r="M149" s="393"/>
      <c r="N149" s="393"/>
      <c r="O149" s="393"/>
      <c r="P149" s="393"/>
      <c r="Q149" s="393"/>
      <c r="R149" s="393"/>
      <c r="S149" s="393"/>
      <c r="T149" s="393"/>
      <c r="U149" s="393"/>
      <c r="V149" s="393"/>
      <c r="W149" s="393"/>
      <c r="X149" s="393"/>
    </row>
    <row r="150" spans="1:24" x14ac:dyDescent="0.3">
      <c r="A150" s="393"/>
      <c r="B150" s="429"/>
      <c r="C150" s="512"/>
      <c r="D150" s="513"/>
      <c r="E150" s="513"/>
      <c r="F150" s="393"/>
      <c r="G150" s="393"/>
      <c r="H150" s="393"/>
      <c r="I150" s="393"/>
      <c r="J150" s="393"/>
      <c r="K150" s="393"/>
      <c r="L150" s="393"/>
      <c r="M150" s="393"/>
      <c r="N150" s="393"/>
      <c r="O150" s="393"/>
      <c r="P150" s="393"/>
      <c r="Q150" s="393"/>
      <c r="R150" s="393"/>
      <c r="S150" s="393"/>
      <c r="T150" s="393"/>
      <c r="U150" s="393"/>
      <c r="V150" s="393"/>
      <c r="W150" s="393"/>
      <c r="X150" s="393"/>
    </row>
    <row r="151" spans="1:24" x14ac:dyDescent="0.3">
      <c r="A151" s="393"/>
      <c r="B151" s="429"/>
      <c r="C151" s="512"/>
      <c r="D151" s="513"/>
      <c r="E151" s="513"/>
      <c r="F151" s="393"/>
      <c r="G151" s="393"/>
      <c r="H151" s="393"/>
      <c r="I151" s="393"/>
      <c r="J151" s="393"/>
      <c r="K151" s="393"/>
      <c r="L151" s="393"/>
      <c r="M151" s="393"/>
      <c r="N151" s="393"/>
      <c r="O151" s="393"/>
      <c r="P151" s="393"/>
      <c r="Q151" s="393"/>
      <c r="R151" s="393"/>
      <c r="S151" s="393"/>
      <c r="T151" s="393"/>
      <c r="U151" s="393"/>
      <c r="V151" s="393"/>
      <c r="W151" s="393"/>
      <c r="X151" s="393"/>
    </row>
    <row r="152" spans="1:24" x14ac:dyDescent="0.3">
      <c r="A152" s="393"/>
      <c r="B152" s="429"/>
      <c r="C152" s="512"/>
      <c r="D152" s="513"/>
      <c r="E152" s="513"/>
      <c r="F152" s="393"/>
      <c r="G152" s="393"/>
      <c r="H152" s="393"/>
      <c r="I152" s="393"/>
      <c r="J152" s="393"/>
      <c r="K152" s="393"/>
      <c r="L152" s="393"/>
      <c r="M152" s="393"/>
      <c r="N152" s="393"/>
      <c r="O152" s="393"/>
      <c r="P152" s="393"/>
      <c r="Q152" s="393"/>
      <c r="R152" s="393"/>
      <c r="S152" s="393"/>
      <c r="T152" s="393"/>
      <c r="U152" s="393"/>
      <c r="V152" s="393"/>
      <c r="W152" s="393"/>
      <c r="X152" s="393"/>
    </row>
    <row r="153" spans="1:24" x14ac:dyDescent="0.3">
      <c r="A153" s="393"/>
      <c r="B153" s="429"/>
      <c r="C153" s="512"/>
      <c r="D153" s="513"/>
      <c r="E153" s="513"/>
      <c r="F153" s="393"/>
      <c r="G153" s="393"/>
      <c r="H153" s="393"/>
      <c r="I153" s="393"/>
      <c r="J153" s="393"/>
      <c r="K153" s="393"/>
      <c r="L153" s="393"/>
      <c r="M153" s="393"/>
      <c r="N153" s="393"/>
      <c r="O153" s="393"/>
      <c r="P153" s="393"/>
      <c r="Q153" s="393"/>
      <c r="R153" s="393"/>
      <c r="S153" s="393"/>
      <c r="T153" s="393"/>
      <c r="U153" s="393"/>
      <c r="V153" s="393"/>
      <c r="W153" s="393"/>
      <c r="X153" s="393"/>
    </row>
    <row r="154" spans="1:24" x14ac:dyDescent="0.3">
      <c r="A154" s="393"/>
      <c r="B154" s="429"/>
      <c r="C154" s="512"/>
      <c r="D154" s="513"/>
      <c r="E154" s="513"/>
      <c r="F154" s="393"/>
      <c r="G154" s="393"/>
      <c r="H154" s="393"/>
      <c r="I154" s="393"/>
      <c r="J154" s="393"/>
      <c r="K154" s="393"/>
      <c r="L154" s="393"/>
      <c r="M154" s="393"/>
      <c r="N154" s="393"/>
      <c r="O154" s="393"/>
      <c r="P154" s="393"/>
      <c r="Q154" s="393"/>
      <c r="R154" s="393"/>
      <c r="S154" s="393"/>
      <c r="T154" s="393"/>
      <c r="U154" s="393"/>
      <c r="V154" s="393"/>
      <c r="W154" s="393"/>
      <c r="X154" s="393"/>
    </row>
  </sheetData>
  <mergeCells count="14">
    <mergeCell ref="C148:E149"/>
    <mergeCell ref="F148:F149"/>
    <mergeCell ref="B138:D138"/>
    <mergeCell ref="B139:D139"/>
    <mergeCell ref="B140:D140"/>
    <mergeCell ref="B141:D141"/>
    <mergeCell ref="B142:D142"/>
    <mergeCell ref="C143:E143"/>
    <mergeCell ref="B1:F2"/>
    <mergeCell ref="E3:F3"/>
    <mergeCell ref="A5:A6"/>
    <mergeCell ref="B5:D6"/>
    <mergeCell ref="B134:E134"/>
    <mergeCell ref="B137:E137"/>
  </mergeCells>
  <conditionalFormatting sqref="A10:B10 B38:B39">
    <cfRule type="cellIs" dxfId="23" priority="8" operator="equal">
      <formula>"ESCRIBA AQUÍ EL NOMBRE DEL CAPITULO"</formula>
    </cfRule>
  </conditionalFormatting>
  <conditionalFormatting sqref="B5">
    <cfRule type="cellIs" dxfId="22" priority="7" stopIfTrue="1" operator="equal">
      <formula>"ESCRIBA AQUÍ EL NOMBRE DE LA OBRA"</formula>
    </cfRule>
  </conditionalFormatting>
  <conditionalFormatting sqref="B45:B54">
    <cfRule type="cellIs" dxfId="21" priority="1" operator="equal">
      <formula>"ESCRIBA AQUÍ EL NOMBRE DEL CAPITULO"</formula>
    </cfRule>
  </conditionalFormatting>
  <conditionalFormatting sqref="F143">
    <cfRule type="expression" dxfId="20" priority="3" stopIfTrue="1">
      <formula>"&gt;G29"</formula>
    </cfRule>
    <cfRule type="expression" dxfId="19" priority="4" stopIfTrue="1">
      <formula>"&lt;G29"""</formula>
    </cfRule>
  </conditionalFormatting>
  <conditionalFormatting sqref="F144">
    <cfRule type="cellIs" dxfId="18" priority="5" stopIfTrue="1" operator="notEqual">
      <formula>0</formula>
    </cfRule>
    <cfRule type="cellIs" dxfId="17" priority="6" stopIfTrue="1" operator="equal">
      <formula>0</formula>
    </cfRule>
  </conditionalFormatting>
  <conditionalFormatting sqref="F148:F149">
    <cfRule type="cellIs" dxfId="16" priority="2" stopIfTrue="1" operator="equal">
      <formula>1</formula>
    </cfRule>
  </conditionalFormatting>
  <printOptions horizontalCentered="1" verticalCentered="1"/>
  <pageMargins left="0.70866141732283472" right="0.70866141732283472" top="0.94488188976377963" bottom="0.94488188976377963" header="0" footer="0"/>
  <pageSetup scale="60"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56A844-DA6B-4D9B-9366-1C715FE6F316}">
  <dimension ref="A1:AK326"/>
  <sheetViews>
    <sheetView tabSelected="1" topLeftCell="C7" zoomScale="82" zoomScaleNormal="82" workbookViewId="0">
      <selection activeCell="G19" sqref="G19:H19"/>
    </sheetView>
  </sheetViews>
  <sheetFormatPr baseColWidth="10" defaultColWidth="11.33203125" defaultRowHeight="13.2" x14ac:dyDescent="0.25"/>
  <cols>
    <col min="1" max="1" width="0" style="585" hidden="1" customWidth="1"/>
    <col min="2" max="2" width="10.88671875" style="585" hidden="1" customWidth="1"/>
    <col min="3" max="3" width="6.5546875" style="585" bestFit="1" customWidth="1"/>
    <col min="4" max="4" width="109" style="585" customWidth="1"/>
    <col min="5" max="5" width="8.6640625" style="686" bestFit="1" customWidth="1"/>
    <col min="6" max="6" width="13.6640625" style="583" customWidth="1"/>
    <col min="7" max="7" width="14.6640625" style="583" customWidth="1"/>
    <col min="8" max="8" width="20.5546875" style="585" customWidth="1"/>
    <col min="9" max="9" width="8.88671875" style="585" hidden="1" customWidth="1"/>
    <col min="10" max="10" width="0" style="585" hidden="1" customWidth="1"/>
    <col min="11" max="11" width="11.33203125" style="585"/>
    <col min="12" max="12" width="16.6640625" style="585" bestFit="1" customWidth="1"/>
    <col min="13" max="13" width="13" style="585" bestFit="1" customWidth="1"/>
    <col min="14" max="16384" width="11.33203125" style="585"/>
  </cols>
  <sheetData>
    <row r="1" spans="1:37" s="522" customFormat="1" ht="12.15" hidden="1" customHeight="1" x14ac:dyDescent="0.25">
      <c r="A1" s="515" t="s">
        <v>1</v>
      </c>
      <c r="B1" s="515"/>
      <c r="C1" s="516" t="s">
        <v>2</v>
      </c>
      <c r="D1" s="517"/>
      <c r="E1" s="518"/>
      <c r="F1" s="519" t="s">
        <v>3</v>
      </c>
      <c r="G1" s="520" t="str">
        <f>"Duración  Obra    " &amp; H325 &amp; " Días"</f>
        <v>Duración  Obra    90 Días</v>
      </c>
      <c r="H1" s="521">
        <f>H318</f>
        <v>0</v>
      </c>
    </row>
    <row r="2" spans="1:37" s="522" customFormat="1" ht="12.15" hidden="1" customHeight="1" x14ac:dyDescent="0.25">
      <c r="A2" s="515" t="s">
        <v>4</v>
      </c>
      <c r="B2" s="515"/>
      <c r="C2" s="523" t="str">
        <f>IF($A$2="CD","CD",IF($A$2="CT","CT",""))</f>
        <v>CD</v>
      </c>
      <c r="D2" s="524"/>
      <c r="E2" s="525"/>
      <c r="F2" s="526"/>
      <c r="G2" s="520"/>
      <c r="H2" s="527" t="e">
        <f>IF(#REF!=1,"CHEQ. INSUMOS","Insumos ok.")</f>
        <v>#REF!</v>
      </c>
    </row>
    <row r="3" spans="1:37" s="522" customFormat="1" ht="12.15" hidden="1" customHeight="1" x14ac:dyDescent="0.25">
      <c r="A3" s="515"/>
      <c r="B3" s="515"/>
      <c r="C3" s="523"/>
      <c r="D3" s="524"/>
      <c r="E3" s="525"/>
      <c r="F3" s="528"/>
      <c r="G3" s="529"/>
      <c r="H3" s="530"/>
    </row>
    <row r="4" spans="1:37" s="522" customFormat="1" ht="12.15" hidden="1" customHeight="1" x14ac:dyDescent="0.25">
      <c r="A4" s="515"/>
      <c r="B4" s="515"/>
      <c r="C4" s="523"/>
      <c r="D4" s="524"/>
      <c r="E4" s="525"/>
      <c r="F4" s="528"/>
      <c r="G4" s="529"/>
      <c r="H4" s="530"/>
    </row>
    <row r="5" spans="1:37" s="522" customFormat="1" ht="12.15" hidden="1" customHeight="1" x14ac:dyDescent="0.25">
      <c r="A5" s="515"/>
      <c r="B5" s="531"/>
      <c r="C5" s="523"/>
      <c r="D5" s="524"/>
      <c r="E5" s="525"/>
      <c r="F5" s="528"/>
      <c r="G5" s="529"/>
      <c r="H5" s="530"/>
    </row>
    <row r="6" spans="1:37" s="522" customFormat="1" ht="12.15" hidden="1" customHeight="1" x14ac:dyDescent="0.25">
      <c r="A6" s="515"/>
      <c r="B6" s="532" t="s">
        <v>5</v>
      </c>
      <c r="C6" s="523"/>
      <c r="D6" s="524"/>
      <c r="E6" s="525"/>
      <c r="F6" s="528"/>
      <c r="G6" s="529"/>
      <c r="H6" s="530"/>
    </row>
    <row r="7" spans="1:37" s="539" customFormat="1" ht="55.2" customHeight="1" x14ac:dyDescent="0.25">
      <c r="A7" s="533"/>
      <c r="B7" s="534"/>
      <c r="C7" s="535" t="s">
        <v>6</v>
      </c>
      <c r="D7" s="536" t="s">
        <v>430</v>
      </c>
      <c r="E7" s="536"/>
      <c r="F7" s="536"/>
      <c r="G7" s="536"/>
      <c r="H7" s="537"/>
      <c r="I7" s="538"/>
      <c r="J7" s="538"/>
      <c r="K7" s="538"/>
      <c r="L7" s="538"/>
      <c r="M7" s="538"/>
      <c r="N7" s="538"/>
      <c r="O7" s="538"/>
      <c r="P7" s="538"/>
      <c r="Q7" s="538"/>
      <c r="R7" s="538"/>
      <c r="S7" s="538"/>
      <c r="T7" s="538"/>
      <c r="U7" s="538"/>
      <c r="V7" s="538"/>
      <c r="W7" s="538"/>
      <c r="X7" s="538"/>
      <c r="Y7" s="538"/>
      <c r="Z7" s="538"/>
      <c r="AA7" s="538"/>
      <c r="AB7" s="538"/>
      <c r="AC7" s="538"/>
      <c r="AD7" s="538"/>
      <c r="AE7" s="538"/>
      <c r="AF7" s="538"/>
      <c r="AG7" s="538"/>
      <c r="AH7" s="538"/>
      <c r="AI7" s="538"/>
      <c r="AJ7" s="538"/>
      <c r="AK7" s="538"/>
    </row>
    <row r="8" spans="1:37" s="539" customFormat="1" ht="17.399999999999999" customHeight="1" x14ac:dyDescent="0.25">
      <c r="A8" s="540"/>
      <c r="C8" s="541"/>
      <c r="D8" s="541"/>
      <c r="E8" s="541"/>
      <c r="F8" s="541"/>
      <c r="G8" s="541"/>
      <c r="H8" s="542"/>
    </row>
    <row r="9" spans="1:37" s="547" customFormat="1" ht="31.5" customHeight="1" x14ac:dyDescent="0.25">
      <c r="A9" s="543"/>
      <c r="B9" s="544"/>
      <c r="C9" s="544"/>
      <c r="D9" s="544"/>
      <c r="E9" s="545" t="s">
        <v>431</v>
      </c>
      <c r="F9" s="545"/>
      <c r="G9" s="545"/>
      <c r="H9" s="546"/>
      <c r="J9" s="548"/>
    </row>
    <row r="10" spans="1:37" s="547" customFormat="1" ht="45" customHeight="1" thickBot="1" x14ac:dyDescent="0.3">
      <c r="A10" s="549"/>
      <c r="B10" s="550"/>
      <c r="C10" s="550"/>
      <c r="D10" s="550"/>
      <c r="E10" s="551"/>
      <c r="F10" s="551"/>
      <c r="G10" s="551"/>
      <c r="H10" s="552"/>
      <c r="J10" s="548"/>
    </row>
    <row r="11" spans="1:37" s="547" customFormat="1" ht="15" customHeight="1" x14ac:dyDescent="0.25">
      <c r="A11" s="553"/>
      <c r="B11" s="554" t="s">
        <v>9</v>
      </c>
      <c r="C11" s="555"/>
      <c r="D11" s="556" t="s">
        <v>432</v>
      </c>
      <c r="E11" s="557"/>
      <c r="F11" s="558"/>
      <c r="G11" s="559" t="s">
        <v>11</v>
      </c>
      <c r="H11" s="560">
        <f ca="1">TODAY()</f>
        <v>46255</v>
      </c>
    </row>
    <row r="12" spans="1:37" s="547" customFormat="1" ht="21.15" customHeight="1" thickBot="1" x14ac:dyDescent="0.3">
      <c r="A12" s="561"/>
      <c r="B12" s="562"/>
      <c r="C12" s="563"/>
      <c r="D12" s="564"/>
      <c r="E12" s="565"/>
      <c r="F12" s="566"/>
      <c r="G12" s="567"/>
      <c r="H12" s="568"/>
    </row>
    <row r="13" spans="1:37" s="547" customFormat="1" ht="31.2" customHeight="1" x14ac:dyDescent="0.25">
      <c r="A13" s="531"/>
      <c r="B13" s="531"/>
      <c r="C13" s="569"/>
      <c r="D13" s="570"/>
      <c r="E13" s="571"/>
      <c r="F13" s="572"/>
      <c r="G13" s="572"/>
      <c r="H13" s="573"/>
    </row>
    <row r="14" spans="1:37" s="576" customFormat="1" ht="31.5" customHeight="1" x14ac:dyDescent="0.3">
      <c r="A14" s="574"/>
      <c r="B14" s="574"/>
      <c r="C14" s="575" t="s">
        <v>224</v>
      </c>
      <c r="D14" s="575"/>
      <c r="E14" s="575"/>
      <c r="F14" s="575"/>
      <c r="G14" s="575"/>
      <c r="H14" s="575"/>
    </row>
    <row r="15" spans="1:37" s="547" customFormat="1" ht="21" customHeight="1" x14ac:dyDescent="0.25">
      <c r="A15" s="531"/>
      <c r="B15" s="531"/>
      <c r="C15" s="569"/>
      <c r="D15" s="570"/>
      <c r="E15" s="571"/>
      <c r="F15" s="572"/>
      <c r="G15" s="572"/>
      <c r="H15" s="573"/>
    </row>
    <row r="16" spans="1:37" s="547" customFormat="1" ht="15.75" customHeight="1" x14ac:dyDescent="0.25">
      <c r="A16" s="577" t="s">
        <v>5</v>
      </c>
      <c r="B16" s="577"/>
      <c r="C16" s="578" t="s">
        <v>13</v>
      </c>
      <c r="D16" s="578" t="s">
        <v>14</v>
      </c>
      <c r="E16" s="578" t="s">
        <v>15</v>
      </c>
      <c r="F16" s="578" t="s">
        <v>16</v>
      </c>
      <c r="G16" s="578" t="s">
        <v>17</v>
      </c>
      <c r="H16" s="578" t="s">
        <v>18</v>
      </c>
    </row>
    <row r="17" spans="1:8" ht="18" customHeight="1" thickBot="1" x14ac:dyDescent="0.3">
      <c r="A17" s="531"/>
      <c r="B17" s="531"/>
      <c r="C17" s="579"/>
      <c r="D17" s="580"/>
      <c r="E17" s="581"/>
      <c r="F17" s="582"/>
      <c r="H17" s="584"/>
    </row>
    <row r="18" spans="1:8" x14ac:dyDescent="0.25">
      <c r="A18" s="586" t="s">
        <v>19</v>
      </c>
      <c r="B18" s="587" t="s">
        <v>19</v>
      </c>
      <c r="C18" s="587">
        <v>1</v>
      </c>
      <c r="D18" s="588" t="s">
        <v>20</v>
      </c>
      <c r="E18" s="589"/>
      <c r="F18" s="590"/>
      <c r="G18" s="590"/>
      <c r="H18" s="591"/>
    </row>
    <row r="19" spans="1:8" x14ac:dyDescent="0.25">
      <c r="A19" s="592" t="s">
        <v>21</v>
      </c>
      <c r="B19" s="593" t="s">
        <v>22</v>
      </c>
      <c r="C19" s="594">
        <v>1.01</v>
      </c>
      <c r="D19" s="595" t="s">
        <v>433</v>
      </c>
      <c r="E19" s="596" t="s">
        <v>434</v>
      </c>
      <c r="F19" s="597">
        <v>1</v>
      </c>
      <c r="G19" s="598"/>
      <c r="H19" s="599"/>
    </row>
    <row r="20" spans="1:8" ht="13.8" thickBot="1" x14ac:dyDescent="0.3">
      <c r="A20" s="600" t="s">
        <v>37</v>
      </c>
      <c r="B20" s="601" t="s">
        <v>37</v>
      </c>
      <c r="C20" s="601"/>
      <c r="D20" s="602" t="str">
        <f>IF(D18="ESCRIBA AQUÍ EL NOMBRE DEL CAPITULO","SUBTOTAL","SUBTOTAL CAP "&amp;C18 &amp; "  " &amp; D18 &amp; ":")</f>
        <v>SUBTOTAL CAP 1  PRELIMINARES:</v>
      </c>
      <c r="E20" s="602"/>
      <c r="F20" s="602"/>
      <c r="G20" s="602"/>
      <c r="H20" s="603"/>
    </row>
    <row r="21" spans="1:8" ht="13.8" thickBot="1" x14ac:dyDescent="0.3">
      <c r="A21" s="604"/>
      <c r="B21" s="605"/>
      <c r="C21" s="606"/>
      <c r="D21" s="607"/>
      <c r="E21" s="607"/>
      <c r="F21" s="607"/>
      <c r="G21" s="607"/>
      <c r="H21" s="608"/>
    </row>
    <row r="22" spans="1:8" ht="12" customHeight="1" thickBot="1" x14ac:dyDescent="0.3">
      <c r="A22" s="531"/>
      <c r="B22" s="609"/>
      <c r="C22" s="610">
        <v>2</v>
      </c>
      <c r="D22" s="611" t="s">
        <v>435</v>
      </c>
      <c r="E22" s="610"/>
      <c r="F22" s="610"/>
      <c r="G22" s="610"/>
      <c r="H22" s="610"/>
    </row>
    <row r="23" spans="1:8" x14ac:dyDescent="0.25">
      <c r="A23" s="586"/>
      <c r="B23" s="587"/>
      <c r="C23" s="587">
        <v>2</v>
      </c>
      <c r="D23" s="588" t="s">
        <v>436</v>
      </c>
      <c r="E23" s="589"/>
      <c r="F23" s="590"/>
      <c r="G23" s="590"/>
      <c r="H23" s="591"/>
    </row>
    <row r="24" spans="1:8" x14ac:dyDescent="0.25">
      <c r="A24" s="592"/>
      <c r="B24" s="593"/>
      <c r="C24" s="594">
        <v>2.0099999999999998</v>
      </c>
      <c r="D24" s="595" t="s">
        <v>437</v>
      </c>
      <c r="E24" s="596" t="s">
        <v>27</v>
      </c>
      <c r="F24" s="597">
        <v>45</v>
      </c>
      <c r="G24" s="598"/>
      <c r="H24" s="599"/>
    </row>
    <row r="25" spans="1:8" x14ac:dyDescent="0.25">
      <c r="A25" s="592"/>
      <c r="B25" s="593"/>
      <c r="C25" s="594">
        <v>2.02</v>
      </c>
      <c r="D25" s="595" t="s">
        <v>438</v>
      </c>
      <c r="E25" s="596" t="s">
        <v>27</v>
      </c>
      <c r="F25" s="597">
        <v>1</v>
      </c>
      <c r="G25" s="598"/>
      <c r="H25" s="599"/>
    </row>
    <row r="26" spans="1:8" x14ac:dyDescent="0.25">
      <c r="A26" s="612"/>
      <c r="B26" s="593"/>
      <c r="C26" s="594">
        <v>2.0299999999999998</v>
      </c>
      <c r="D26" s="613" t="s">
        <v>439</v>
      </c>
      <c r="E26" s="614" t="s">
        <v>15</v>
      </c>
      <c r="F26" s="615">
        <v>2</v>
      </c>
      <c r="G26" s="616"/>
      <c r="H26" s="599"/>
    </row>
    <row r="27" spans="1:8" ht="26.4" x14ac:dyDescent="0.25">
      <c r="A27" s="612"/>
      <c r="B27" s="593"/>
      <c r="C27" s="594">
        <v>2.04</v>
      </c>
      <c r="D27" s="613" t="s">
        <v>440</v>
      </c>
      <c r="E27" s="614" t="s">
        <v>27</v>
      </c>
      <c r="F27" s="615">
        <v>45</v>
      </c>
      <c r="G27" s="616"/>
      <c r="H27" s="599"/>
    </row>
    <row r="28" spans="1:8" ht="26.4" x14ac:dyDescent="0.25">
      <c r="A28" s="612"/>
      <c r="B28" s="593"/>
      <c r="C28" s="594">
        <v>2.0499999999999998</v>
      </c>
      <c r="D28" s="613" t="s">
        <v>441</v>
      </c>
      <c r="E28" s="614" t="s">
        <v>27</v>
      </c>
      <c r="F28" s="615">
        <v>10</v>
      </c>
      <c r="G28" s="616"/>
      <c r="H28" s="599"/>
    </row>
    <row r="29" spans="1:8" ht="26.4" x14ac:dyDescent="0.25">
      <c r="A29" s="612"/>
      <c r="B29" s="593"/>
      <c r="C29" s="594">
        <v>2.06</v>
      </c>
      <c r="D29" s="613" t="s">
        <v>442</v>
      </c>
      <c r="E29" s="614" t="s">
        <v>27</v>
      </c>
      <c r="F29" s="615">
        <v>15</v>
      </c>
      <c r="G29" s="616"/>
      <c r="H29" s="599"/>
    </row>
    <row r="30" spans="1:8" ht="26.4" x14ac:dyDescent="0.25">
      <c r="A30" s="612"/>
      <c r="B30" s="593"/>
      <c r="C30" s="594">
        <v>2.0699999999999998</v>
      </c>
      <c r="D30" s="613" t="s">
        <v>443</v>
      </c>
      <c r="E30" s="614" t="s">
        <v>27</v>
      </c>
      <c r="F30" s="615">
        <v>20</v>
      </c>
      <c r="G30" s="616"/>
      <c r="H30" s="599"/>
    </row>
    <row r="31" spans="1:8" ht="39.6" x14ac:dyDescent="0.25">
      <c r="A31" s="612"/>
      <c r="B31" s="593"/>
      <c r="C31" s="594">
        <v>2.08</v>
      </c>
      <c r="D31" s="613" t="s">
        <v>444</v>
      </c>
      <c r="E31" s="614" t="s">
        <v>27</v>
      </c>
      <c r="F31" s="615">
        <v>120</v>
      </c>
      <c r="G31" s="616"/>
      <c r="H31" s="599"/>
    </row>
    <row r="32" spans="1:8" ht="26.4" x14ac:dyDescent="0.25">
      <c r="A32" s="612"/>
      <c r="B32" s="593"/>
      <c r="C32" s="594">
        <v>2.09</v>
      </c>
      <c r="D32" s="613" t="s">
        <v>445</v>
      </c>
      <c r="E32" s="614" t="s">
        <v>27</v>
      </c>
      <c r="F32" s="615">
        <v>35</v>
      </c>
      <c r="G32" s="616"/>
      <c r="H32" s="599"/>
    </row>
    <row r="33" spans="1:8" ht="13.8" thickBot="1" x14ac:dyDescent="0.3">
      <c r="A33" s="600" t="s">
        <v>37</v>
      </c>
      <c r="B33" s="601" t="s">
        <v>37</v>
      </c>
      <c r="C33" s="601"/>
      <c r="D33" s="602" t="str">
        <f>IF(D22="ESCRIBA AQUÍ EL NOMBRE DEL CAPITULO","SUBTOTAL","SUBTOTAL CAP "&amp;C22 &amp; "  " &amp; D22 &amp; ":")</f>
        <v>SUBTOTAL CAP 2  REDES ELÉCTRICAS:</v>
      </c>
      <c r="E33" s="602"/>
      <c r="F33" s="602"/>
      <c r="G33" s="602"/>
      <c r="H33" s="603"/>
    </row>
    <row r="34" spans="1:8" ht="13.8" thickBot="1" x14ac:dyDescent="0.3">
      <c r="A34" s="600"/>
      <c r="B34" s="601"/>
      <c r="C34" s="617">
        <v>3</v>
      </c>
      <c r="D34" s="618" t="s">
        <v>446</v>
      </c>
      <c r="E34" s="618"/>
      <c r="F34" s="618"/>
      <c r="G34" s="618"/>
      <c r="H34" s="619"/>
    </row>
    <row r="35" spans="1:8" ht="26.4" x14ac:dyDescent="0.25">
      <c r="A35" s="592"/>
      <c r="B35" s="593"/>
      <c r="C35" s="594">
        <v>3.01</v>
      </c>
      <c r="D35" s="595" t="s">
        <v>447</v>
      </c>
      <c r="E35" s="596" t="s">
        <v>27</v>
      </c>
      <c r="F35" s="597">
        <v>220</v>
      </c>
      <c r="G35" s="598"/>
      <c r="H35" s="599"/>
    </row>
    <row r="36" spans="1:8" ht="52.8" x14ac:dyDescent="0.25">
      <c r="A36" s="592"/>
      <c r="B36" s="593"/>
      <c r="C36" s="594">
        <v>3.02</v>
      </c>
      <c r="D36" s="595" t="s">
        <v>448</v>
      </c>
      <c r="E36" s="596" t="s">
        <v>15</v>
      </c>
      <c r="F36" s="597">
        <v>90</v>
      </c>
      <c r="G36" s="598"/>
      <c r="H36" s="599"/>
    </row>
    <row r="37" spans="1:8" ht="26.4" x14ac:dyDescent="0.25">
      <c r="A37" s="592"/>
      <c r="B37" s="593"/>
      <c r="C37" s="594">
        <v>3.03</v>
      </c>
      <c r="D37" s="595" t="s">
        <v>449</v>
      </c>
      <c r="E37" s="596" t="s">
        <v>15</v>
      </c>
      <c r="F37" s="597">
        <v>8</v>
      </c>
      <c r="G37" s="598"/>
      <c r="H37" s="599"/>
    </row>
    <row r="38" spans="1:8" ht="26.4" x14ac:dyDescent="0.25">
      <c r="A38" s="592"/>
      <c r="B38" s="593"/>
      <c r="C38" s="594">
        <v>3.04</v>
      </c>
      <c r="D38" s="595" t="s">
        <v>450</v>
      </c>
      <c r="E38" s="596" t="s">
        <v>15</v>
      </c>
      <c r="F38" s="597">
        <v>7</v>
      </c>
      <c r="G38" s="598"/>
      <c r="H38" s="599"/>
    </row>
    <row r="39" spans="1:8" ht="26.4" x14ac:dyDescent="0.25">
      <c r="A39" s="592"/>
      <c r="B39" s="593"/>
      <c r="C39" s="594">
        <v>3.05</v>
      </c>
      <c r="D39" s="595" t="s">
        <v>451</v>
      </c>
      <c r="E39" s="596" t="s">
        <v>15</v>
      </c>
      <c r="F39" s="597">
        <v>1</v>
      </c>
      <c r="G39" s="598"/>
      <c r="H39" s="599"/>
    </row>
    <row r="40" spans="1:8" ht="52.8" x14ac:dyDescent="0.25">
      <c r="A40" s="592"/>
      <c r="B40" s="593"/>
      <c r="C40" s="594">
        <v>3.06</v>
      </c>
      <c r="D40" s="595" t="s">
        <v>452</v>
      </c>
      <c r="E40" s="596" t="s">
        <v>15</v>
      </c>
      <c r="F40" s="597">
        <v>9</v>
      </c>
      <c r="G40" s="598"/>
      <c r="H40" s="599"/>
    </row>
    <row r="41" spans="1:8" ht="26.4" x14ac:dyDescent="0.25">
      <c r="A41" s="592"/>
      <c r="B41" s="593"/>
      <c r="C41" s="594">
        <v>3.07</v>
      </c>
      <c r="D41" s="595" t="s">
        <v>453</v>
      </c>
      <c r="E41" s="596" t="s">
        <v>15</v>
      </c>
      <c r="F41" s="597">
        <v>40</v>
      </c>
      <c r="G41" s="598"/>
      <c r="H41" s="599"/>
    </row>
    <row r="42" spans="1:8" ht="26.4" x14ac:dyDescent="0.25">
      <c r="A42" s="612"/>
      <c r="B42" s="593"/>
      <c r="C42" s="594">
        <v>3.08</v>
      </c>
      <c r="D42" s="613" t="s">
        <v>454</v>
      </c>
      <c r="E42" s="614" t="s">
        <v>15</v>
      </c>
      <c r="F42" s="615">
        <v>9</v>
      </c>
      <c r="G42" s="616"/>
      <c r="H42" s="599"/>
    </row>
    <row r="43" spans="1:8" ht="52.8" x14ac:dyDescent="0.25">
      <c r="A43" s="612"/>
      <c r="B43" s="593"/>
      <c r="C43" s="594">
        <v>3.09</v>
      </c>
      <c r="D43" s="613" t="s">
        <v>455</v>
      </c>
      <c r="E43" s="614" t="s">
        <v>15</v>
      </c>
      <c r="F43" s="615">
        <v>0</v>
      </c>
      <c r="G43" s="616"/>
      <c r="H43" s="599"/>
    </row>
    <row r="44" spans="1:8" ht="52.8" x14ac:dyDescent="0.25">
      <c r="A44" s="612"/>
      <c r="B44" s="593"/>
      <c r="C44" s="594">
        <v>3.1</v>
      </c>
      <c r="D44" s="613" t="s">
        <v>456</v>
      </c>
      <c r="E44" s="614" t="s">
        <v>15</v>
      </c>
      <c r="F44" s="615">
        <v>0</v>
      </c>
      <c r="G44" s="616"/>
      <c r="H44" s="599"/>
    </row>
    <row r="45" spans="1:8" ht="26.4" x14ac:dyDescent="0.25">
      <c r="A45" s="612"/>
      <c r="B45" s="593"/>
      <c r="C45" s="594">
        <v>3.11</v>
      </c>
      <c r="D45" s="613" t="s">
        <v>457</v>
      </c>
      <c r="E45" s="614" t="s">
        <v>15</v>
      </c>
      <c r="F45" s="615">
        <v>0</v>
      </c>
      <c r="G45" s="616"/>
      <c r="H45" s="599"/>
    </row>
    <row r="46" spans="1:8" ht="26.4" x14ac:dyDescent="0.25">
      <c r="A46" s="612"/>
      <c r="B46" s="593"/>
      <c r="C46" s="594">
        <v>3.12</v>
      </c>
      <c r="D46" s="613" t="s">
        <v>458</v>
      </c>
      <c r="E46" s="614" t="s">
        <v>15</v>
      </c>
      <c r="F46" s="615">
        <v>0</v>
      </c>
      <c r="G46" s="616"/>
      <c r="H46" s="599"/>
    </row>
    <row r="47" spans="1:8" ht="39.6" x14ac:dyDescent="0.25">
      <c r="A47" s="612"/>
      <c r="B47" s="593"/>
      <c r="C47" s="594">
        <v>3.13</v>
      </c>
      <c r="D47" s="613" t="s">
        <v>459</v>
      </c>
      <c r="E47" s="614" t="s">
        <v>15</v>
      </c>
      <c r="F47" s="615">
        <v>0</v>
      </c>
      <c r="G47" s="616"/>
      <c r="H47" s="599"/>
    </row>
    <row r="48" spans="1:8" ht="26.4" x14ac:dyDescent="0.25">
      <c r="A48" s="612"/>
      <c r="B48" s="593"/>
      <c r="C48" s="594">
        <v>3.14</v>
      </c>
      <c r="D48" s="613" t="s">
        <v>460</v>
      </c>
      <c r="E48" s="614" t="s">
        <v>15</v>
      </c>
      <c r="F48" s="615">
        <v>3</v>
      </c>
      <c r="G48" s="616"/>
      <c r="H48" s="599"/>
    </row>
    <row r="49" spans="1:8" ht="39.6" x14ac:dyDescent="0.25">
      <c r="A49" s="612"/>
      <c r="B49" s="593"/>
      <c r="C49" s="594">
        <v>3.15</v>
      </c>
      <c r="D49" s="613" t="s">
        <v>461</v>
      </c>
      <c r="E49" s="614" t="s">
        <v>15</v>
      </c>
      <c r="F49" s="615">
        <v>21</v>
      </c>
      <c r="G49" s="616"/>
      <c r="H49" s="599"/>
    </row>
    <row r="50" spans="1:8" ht="66" x14ac:dyDescent="0.25">
      <c r="A50" s="612"/>
      <c r="B50" s="593"/>
      <c r="C50" s="594">
        <v>3.16</v>
      </c>
      <c r="D50" s="613" t="s">
        <v>462</v>
      </c>
      <c r="E50" s="614" t="s">
        <v>15</v>
      </c>
      <c r="F50" s="615">
        <v>0</v>
      </c>
      <c r="G50" s="616"/>
      <c r="H50" s="599"/>
    </row>
    <row r="51" spans="1:8" ht="66" x14ac:dyDescent="0.25">
      <c r="A51" s="612"/>
      <c r="B51" s="593"/>
      <c r="C51" s="594">
        <v>3.17</v>
      </c>
      <c r="D51" s="613" t="s">
        <v>463</v>
      </c>
      <c r="E51" s="614" t="s">
        <v>15</v>
      </c>
      <c r="F51" s="615">
        <v>3</v>
      </c>
      <c r="G51" s="616"/>
      <c r="H51" s="599"/>
    </row>
    <row r="52" spans="1:8" ht="52.8" x14ac:dyDescent="0.25">
      <c r="A52" s="612"/>
      <c r="B52" s="593"/>
      <c r="C52" s="594">
        <v>3.18</v>
      </c>
      <c r="D52" s="613" t="s">
        <v>464</v>
      </c>
      <c r="E52" s="614" t="s">
        <v>15</v>
      </c>
      <c r="F52" s="615">
        <v>0</v>
      </c>
      <c r="G52" s="616"/>
      <c r="H52" s="599"/>
    </row>
    <row r="53" spans="1:8" ht="26.4" x14ac:dyDescent="0.25">
      <c r="A53" s="612"/>
      <c r="B53" s="593"/>
      <c r="C53" s="594">
        <v>3.19</v>
      </c>
      <c r="D53" s="613" t="s">
        <v>465</v>
      </c>
      <c r="E53" s="614" t="s">
        <v>15</v>
      </c>
      <c r="F53" s="615">
        <v>1</v>
      </c>
      <c r="G53" s="616"/>
      <c r="H53" s="599"/>
    </row>
    <row r="54" spans="1:8" ht="39.6" x14ac:dyDescent="0.25">
      <c r="A54" s="612"/>
      <c r="B54" s="593"/>
      <c r="C54" s="594">
        <v>3.2</v>
      </c>
      <c r="D54" s="613" t="s">
        <v>466</v>
      </c>
      <c r="E54" s="614" t="s">
        <v>15</v>
      </c>
      <c r="F54" s="615">
        <v>10</v>
      </c>
      <c r="G54" s="616"/>
      <c r="H54" s="599"/>
    </row>
    <row r="55" spans="1:8" x14ac:dyDescent="0.25">
      <c r="A55" s="612"/>
      <c r="B55" s="593"/>
      <c r="C55" s="594">
        <v>3.21</v>
      </c>
      <c r="D55" s="613" t="s">
        <v>467</v>
      </c>
      <c r="E55" s="614" t="s">
        <v>15</v>
      </c>
      <c r="F55" s="615">
        <v>30</v>
      </c>
      <c r="G55" s="616"/>
      <c r="H55" s="599"/>
    </row>
    <row r="56" spans="1:8" x14ac:dyDescent="0.25">
      <c r="A56" s="612"/>
      <c r="B56" s="593"/>
      <c r="C56" s="594">
        <v>3.22</v>
      </c>
      <c r="D56" s="613" t="s">
        <v>468</v>
      </c>
      <c r="E56" s="614" t="s">
        <v>15</v>
      </c>
      <c r="F56" s="615">
        <v>30</v>
      </c>
      <c r="G56" s="616"/>
      <c r="H56" s="599"/>
    </row>
    <row r="57" spans="1:8" ht="13.8" thickBot="1" x14ac:dyDescent="0.3">
      <c r="A57" s="600" t="s">
        <v>37</v>
      </c>
      <c r="B57" s="601" t="s">
        <v>37</v>
      </c>
      <c r="C57" s="601"/>
      <c r="D57" s="602" t="str">
        <f>IF(D34="ESCRIBA AQUÍ EL NOMBRE DEL CAPITULO","SUBTOTAL","SUBTOTAL CAP "&amp;C34 &amp; "  " &amp; D34 &amp; ":")</f>
        <v>SUBTOTAL CAP 3  ILUMINACIÓN:</v>
      </c>
      <c r="E57" s="602"/>
      <c r="F57" s="602"/>
      <c r="G57" s="602"/>
      <c r="H57" s="603"/>
    </row>
    <row r="58" spans="1:8" ht="13.8" thickBot="1" x14ac:dyDescent="0.3">
      <c r="A58" s="600"/>
      <c r="B58" s="601"/>
      <c r="C58" s="617">
        <v>4</v>
      </c>
      <c r="D58" s="618" t="s">
        <v>469</v>
      </c>
      <c r="E58" s="618"/>
      <c r="F58" s="618"/>
      <c r="G58" s="618"/>
      <c r="H58" s="619"/>
    </row>
    <row r="59" spans="1:8" ht="26.4" x14ac:dyDescent="0.25">
      <c r="A59" s="592"/>
      <c r="B59" s="593"/>
      <c r="C59" s="594">
        <v>4.01</v>
      </c>
      <c r="D59" s="595" t="s">
        <v>470</v>
      </c>
      <c r="E59" s="596" t="s">
        <v>27</v>
      </c>
      <c r="F59" s="597">
        <v>240</v>
      </c>
      <c r="G59" s="598"/>
      <c r="H59" s="599"/>
    </row>
    <row r="60" spans="1:8" ht="39.6" x14ac:dyDescent="0.25">
      <c r="A60" s="592"/>
      <c r="B60" s="593"/>
      <c r="C60" s="594">
        <v>4.0199999999999996</v>
      </c>
      <c r="D60" s="595" t="s">
        <v>471</v>
      </c>
      <c r="E60" s="596" t="s">
        <v>15</v>
      </c>
      <c r="F60" s="597">
        <v>49</v>
      </c>
      <c r="G60" s="598"/>
      <c r="H60" s="599"/>
    </row>
    <row r="61" spans="1:8" ht="26.4" x14ac:dyDescent="0.25">
      <c r="A61" s="592"/>
      <c r="B61" s="593"/>
      <c r="C61" s="594">
        <v>4.03</v>
      </c>
      <c r="D61" s="595" t="s">
        <v>472</v>
      </c>
      <c r="E61" s="596" t="s">
        <v>15</v>
      </c>
      <c r="F61" s="597">
        <v>2</v>
      </c>
      <c r="G61" s="598"/>
      <c r="H61" s="599"/>
    </row>
    <row r="62" spans="1:8" ht="26.4" x14ac:dyDescent="0.25">
      <c r="A62" s="592"/>
      <c r="B62" s="593"/>
      <c r="C62" s="594">
        <v>4.04</v>
      </c>
      <c r="D62" s="595" t="s">
        <v>473</v>
      </c>
      <c r="E62" s="596" t="s">
        <v>15</v>
      </c>
      <c r="F62" s="597">
        <v>31</v>
      </c>
      <c r="G62" s="598"/>
      <c r="H62" s="599"/>
    </row>
    <row r="63" spans="1:8" x14ac:dyDescent="0.25">
      <c r="A63" s="592"/>
      <c r="B63" s="593"/>
      <c r="C63" s="594">
        <v>4.05</v>
      </c>
      <c r="D63" s="595" t="s">
        <v>474</v>
      </c>
      <c r="E63" s="596" t="s">
        <v>15</v>
      </c>
      <c r="F63" s="597">
        <v>49</v>
      </c>
      <c r="G63" s="598"/>
      <c r="H63" s="599"/>
    </row>
    <row r="64" spans="1:8" x14ac:dyDescent="0.25">
      <c r="A64" s="592"/>
      <c r="B64" s="593"/>
      <c r="C64" s="594">
        <v>4.0599999999999996</v>
      </c>
      <c r="D64" s="595" t="s">
        <v>475</v>
      </c>
      <c r="E64" s="596" t="s">
        <v>15</v>
      </c>
      <c r="F64" s="597">
        <v>2</v>
      </c>
      <c r="G64" s="598"/>
      <c r="H64" s="599"/>
    </row>
    <row r="65" spans="1:8" x14ac:dyDescent="0.25">
      <c r="A65" s="592"/>
      <c r="B65" s="593"/>
      <c r="C65" s="594">
        <v>4.07</v>
      </c>
      <c r="D65" s="595" t="s">
        <v>476</v>
      </c>
      <c r="E65" s="596" t="s">
        <v>15</v>
      </c>
      <c r="F65" s="597">
        <v>31</v>
      </c>
      <c r="G65" s="598"/>
      <c r="H65" s="599"/>
    </row>
    <row r="66" spans="1:8" x14ac:dyDescent="0.25">
      <c r="A66" s="592"/>
      <c r="B66" s="593"/>
      <c r="C66" s="594">
        <v>4.08</v>
      </c>
      <c r="D66" s="595" t="s">
        <v>477</v>
      </c>
      <c r="E66" s="596" t="s">
        <v>15</v>
      </c>
      <c r="F66" s="597">
        <v>4</v>
      </c>
      <c r="G66" s="598"/>
      <c r="H66" s="599"/>
    </row>
    <row r="67" spans="1:8" ht="13.8" thickBot="1" x14ac:dyDescent="0.3">
      <c r="A67" s="600" t="s">
        <v>37</v>
      </c>
      <c r="B67" s="601" t="s">
        <v>37</v>
      </c>
      <c r="C67" s="601"/>
      <c r="D67" s="602" t="str">
        <f>IF(D58="ESCRIBA AQUÍ EL NOMBRE DEL CAPITULO","SUBTOTAL","SUBTOTAL CAP "&amp;C58 &amp; "  " &amp; D58 &amp; ":")</f>
        <v>SUBTOTAL CAP 4  TOMAS NORMALES Y REGULADOS:</v>
      </c>
      <c r="E67" s="602"/>
      <c r="F67" s="602"/>
      <c r="G67" s="602"/>
      <c r="H67" s="603"/>
    </row>
    <row r="68" spans="1:8" ht="13.8" thickBot="1" x14ac:dyDescent="0.3">
      <c r="A68" s="600"/>
      <c r="B68" s="601"/>
      <c r="C68" s="617">
        <v>5</v>
      </c>
      <c r="D68" s="618" t="s">
        <v>478</v>
      </c>
      <c r="E68" s="618"/>
      <c r="F68" s="618"/>
      <c r="G68" s="618"/>
      <c r="H68" s="619"/>
    </row>
    <row r="69" spans="1:8" ht="26.4" x14ac:dyDescent="0.25">
      <c r="A69" s="592"/>
      <c r="B69" s="593"/>
      <c r="C69" s="594">
        <v>5.01</v>
      </c>
      <c r="D69" s="595" t="s">
        <v>479</v>
      </c>
      <c r="E69" s="596" t="s">
        <v>15</v>
      </c>
      <c r="F69" s="597">
        <v>1</v>
      </c>
      <c r="G69" s="598"/>
      <c r="H69" s="599"/>
    </row>
    <row r="70" spans="1:8" ht="26.4" x14ac:dyDescent="0.25">
      <c r="A70" s="592"/>
      <c r="B70" s="593"/>
      <c r="C70" s="594">
        <v>5.0199999999999996</v>
      </c>
      <c r="D70" s="595" t="s">
        <v>480</v>
      </c>
      <c r="E70" s="596" t="s">
        <v>15</v>
      </c>
      <c r="F70" s="597">
        <v>1</v>
      </c>
      <c r="G70" s="598"/>
      <c r="H70" s="599"/>
    </row>
    <row r="71" spans="1:8" ht="26.4" x14ac:dyDescent="0.25">
      <c r="A71" s="592"/>
      <c r="B71" s="593"/>
      <c r="C71" s="594">
        <v>5.03</v>
      </c>
      <c r="D71" s="595" t="s">
        <v>481</v>
      </c>
      <c r="E71" s="596" t="s">
        <v>15</v>
      </c>
      <c r="F71" s="597">
        <v>1</v>
      </c>
      <c r="G71" s="598"/>
      <c r="H71" s="599"/>
    </row>
    <row r="72" spans="1:8" ht="26.4" x14ac:dyDescent="0.25">
      <c r="A72" s="592"/>
      <c r="B72" s="593"/>
      <c r="C72" s="594">
        <v>5.04</v>
      </c>
      <c r="D72" s="595" t="s">
        <v>482</v>
      </c>
      <c r="E72" s="596" t="s">
        <v>15</v>
      </c>
      <c r="F72" s="597">
        <v>1</v>
      </c>
      <c r="G72" s="598"/>
      <c r="H72" s="599"/>
    </row>
    <row r="73" spans="1:8" ht="26.4" x14ac:dyDescent="0.25">
      <c r="A73" s="592"/>
      <c r="B73" s="593"/>
      <c r="C73" s="594">
        <v>5.05</v>
      </c>
      <c r="D73" s="595" t="s">
        <v>483</v>
      </c>
      <c r="E73" s="596" t="s">
        <v>27</v>
      </c>
      <c r="F73" s="597">
        <v>15</v>
      </c>
      <c r="G73" s="598"/>
      <c r="H73" s="599"/>
    </row>
    <row r="74" spans="1:8" ht="26.4" x14ac:dyDescent="0.25">
      <c r="A74" s="612"/>
      <c r="B74" s="593"/>
      <c r="C74" s="594">
        <v>5.0599999999999996</v>
      </c>
      <c r="D74" s="613" t="s">
        <v>484</v>
      </c>
      <c r="E74" s="614" t="s">
        <v>27</v>
      </c>
      <c r="F74" s="615">
        <v>30</v>
      </c>
      <c r="G74" s="616"/>
      <c r="H74" s="599"/>
    </row>
    <row r="75" spans="1:8" x14ac:dyDescent="0.25">
      <c r="A75" s="612"/>
      <c r="B75" s="593"/>
      <c r="C75" s="594">
        <v>5.07</v>
      </c>
      <c r="D75" s="613" t="s">
        <v>485</v>
      </c>
      <c r="E75" s="614" t="s">
        <v>15</v>
      </c>
      <c r="F75" s="615">
        <v>1</v>
      </c>
      <c r="G75" s="616"/>
      <c r="H75" s="599"/>
    </row>
    <row r="76" spans="1:8" x14ac:dyDescent="0.25">
      <c r="A76" s="612"/>
      <c r="B76" s="593"/>
      <c r="C76" s="594">
        <v>5.08</v>
      </c>
      <c r="D76" s="613" t="s">
        <v>486</v>
      </c>
      <c r="E76" s="614" t="s">
        <v>15</v>
      </c>
      <c r="F76" s="615">
        <v>1</v>
      </c>
      <c r="G76" s="616"/>
      <c r="H76" s="599"/>
    </row>
    <row r="77" spans="1:8" x14ac:dyDescent="0.25">
      <c r="A77" s="612"/>
      <c r="B77" s="593"/>
      <c r="C77" s="594">
        <v>5.09</v>
      </c>
      <c r="D77" s="613" t="s">
        <v>487</v>
      </c>
      <c r="E77" s="614" t="s">
        <v>15</v>
      </c>
      <c r="F77" s="615">
        <v>1</v>
      </c>
      <c r="G77" s="616"/>
      <c r="H77" s="599"/>
    </row>
    <row r="78" spans="1:8" x14ac:dyDescent="0.25">
      <c r="A78" s="612"/>
      <c r="B78" s="593"/>
      <c r="C78" s="594">
        <v>5.0999999999999996</v>
      </c>
      <c r="D78" s="613" t="s">
        <v>488</v>
      </c>
      <c r="E78" s="614" t="s">
        <v>15</v>
      </c>
      <c r="F78" s="615">
        <v>1</v>
      </c>
      <c r="G78" s="616"/>
      <c r="H78" s="599"/>
    </row>
    <row r="79" spans="1:8" ht="13.8" thickBot="1" x14ac:dyDescent="0.3">
      <c r="A79" s="600" t="s">
        <v>37</v>
      </c>
      <c r="B79" s="601" t="s">
        <v>37</v>
      </c>
      <c r="C79" s="601"/>
      <c r="D79" s="602" t="str">
        <f>IF(D68="ESCRIBA AQUÍ EL NOMBRE DEL CAPITULO","SUBTOTAL","SUBTOTAL CAP "&amp;C68 &amp; "  " &amp; D68 &amp; ":")</f>
        <v>SUBTOTAL CAP 5  ACOMETIDAS Y TABLEROS DE DISTRIBUCION ELECTRICA:</v>
      </c>
      <c r="E79" s="602"/>
      <c r="F79" s="602"/>
      <c r="G79" s="602"/>
      <c r="H79" s="603"/>
    </row>
    <row r="80" spans="1:8" ht="13.8" thickBot="1" x14ac:dyDescent="0.3">
      <c r="A80" s="600"/>
      <c r="B80" s="601"/>
      <c r="C80" s="617">
        <v>6</v>
      </c>
      <c r="D80" s="618" t="s">
        <v>489</v>
      </c>
      <c r="E80" s="618"/>
      <c r="F80" s="618"/>
      <c r="G80" s="618"/>
      <c r="H80" s="619"/>
    </row>
    <row r="81" spans="1:8" ht="132" x14ac:dyDescent="0.25">
      <c r="A81" s="592"/>
      <c r="B81" s="593"/>
      <c r="C81" s="594">
        <v>6.01</v>
      </c>
      <c r="D81" s="595" t="s">
        <v>490</v>
      </c>
      <c r="E81" s="596" t="s">
        <v>15</v>
      </c>
      <c r="F81" s="597"/>
      <c r="G81" s="598"/>
      <c r="H81" s="599"/>
    </row>
    <row r="82" spans="1:8" ht="13.8" thickBot="1" x14ac:dyDescent="0.3">
      <c r="A82" s="600" t="s">
        <v>37</v>
      </c>
      <c r="B82" s="601" t="s">
        <v>37</v>
      </c>
      <c r="C82" s="601"/>
      <c r="D82" s="602" t="str">
        <f>IF(D80="ESCRIBA AQUÍ EL NOMBRE DEL CAPITULO","SUBTOTAL","SUBTOTAL CAP "&amp;C80 &amp; "  " &amp; D80 &amp; ":")</f>
        <v>SUBTOTAL CAP 6  SISTEMA PUESTA A TIERRA y/o EQUIPOTENCIALIZACION :</v>
      </c>
      <c r="E82" s="602"/>
      <c r="F82" s="602"/>
      <c r="G82" s="602"/>
      <c r="H82" s="603"/>
    </row>
    <row r="83" spans="1:8" ht="13.8" thickBot="1" x14ac:dyDescent="0.3">
      <c r="A83" s="600"/>
      <c r="B83" s="601"/>
      <c r="C83" s="617">
        <v>7</v>
      </c>
      <c r="D83" s="618" t="s">
        <v>491</v>
      </c>
      <c r="E83" s="618"/>
      <c r="F83" s="618"/>
      <c r="G83" s="618"/>
      <c r="H83" s="619"/>
    </row>
    <row r="84" spans="1:8" ht="39.6" x14ac:dyDescent="0.25">
      <c r="A84" s="592"/>
      <c r="B84" s="593"/>
      <c r="C84" s="594">
        <v>7.01</v>
      </c>
      <c r="D84" s="595" t="s">
        <v>492</v>
      </c>
      <c r="E84" s="596" t="s">
        <v>15</v>
      </c>
      <c r="F84" s="597">
        <v>9</v>
      </c>
      <c r="G84" s="598"/>
      <c r="H84" s="599"/>
    </row>
    <row r="85" spans="1:8" ht="39.6" x14ac:dyDescent="0.25">
      <c r="A85" s="592"/>
      <c r="B85" s="593"/>
      <c r="C85" s="594">
        <v>7.02</v>
      </c>
      <c r="D85" s="595" t="s">
        <v>493</v>
      </c>
      <c r="E85" s="596" t="s">
        <v>15</v>
      </c>
      <c r="F85" s="597">
        <v>9</v>
      </c>
      <c r="G85" s="598"/>
      <c r="H85" s="599"/>
    </row>
    <row r="86" spans="1:8" ht="13.8" thickBot="1" x14ac:dyDescent="0.3">
      <c r="A86" s="600" t="s">
        <v>37</v>
      </c>
      <c r="B86" s="601" t="s">
        <v>37</v>
      </c>
      <c r="C86" s="601"/>
      <c r="D86" s="602" t="str">
        <f>IF(D83="ESCRIBA AQUÍ EL NOMBRE DEL CAPITULO","SUBTOTAL","SUBTOTAL CAP "&amp;C83 &amp; "  " &amp; D83 &amp; ":")</f>
        <v>SUBTOTAL CAP 7  AIRES ACONDICIONADOS:</v>
      </c>
      <c r="E86" s="602"/>
      <c r="F86" s="602"/>
      <c r="G86" s="602"/>
      <c r="H86" s="603"/>
    </row>
    <row r="87" spans="1:8" ht="13.8" thickBot="1" x14ac:dyDescent="0.3">
      <c r="A87" s="600" t="s">
        <v>494</v>
      </c>
      <c r="B87" s="601"/>
      <c r="C87" s="617"/>
      <c r="D87" s="618" t="s">
        <v>494</v>
      </c>
      <c r="E87" s="618"/>
      <c r="F87" s="618"/>
      <c r="G87" s="618"/>
      <c r="H87" s="619"/>
    </row>
    <row r="88" spans="1:8" ht="13.8" thickBot="1" x14ac:dyDescent="0.3">
      <c r="A88" s="600"/>
      <c r="B88" s="601"/>
      <c r="C88" s="617">
        <v>8</v>
      </c>
      <c r="D88" s="618" t="s">
        <v>495</v>
      </c>
      <c r="E88" s="618"/>
      <c r="F88" s="618"/>
      <c r="G88" s="618"/>
      <c r="H88" s="619"/>
    </row>
    <row r="89" spans="1:8" ht="277.2" x14ac:dyDescent="0.25">
      <c r="A89" s="592"/>
      <c r="B89" s="593"/>
      <c r="C89" s="594">
        <v>8.1</v>
      </c>
      <c r="D89" s="595" t="s">
        <v>496</v>
      </c>
      <c r="E89" s="596" t="s">
        <v>15</v>
      </c>
      <c r="F89" s="597">
        <v>2</v>
      </c>
      <c r="G89" s="598"/>
      <c r="H89" s="599"/>
    </row>
    <row r="90" spans="1:8" ht="26.4" x14ac:dyDescent="0.25">
      <c r="A90" s="592"/>
      <c r="B90" s="593"/>
      <c r="C90" s="594">
        <v>8.02</v>
      </c>
      <c r="D90" s="595" t="s">
        <v>497</v>
      </c>
      <c r="E90" s="596" t="s">
        <v>27</v>
      </c>
      <c r="F90" s="597">
        <v>1290</v>
      </c>
      <c r="G90" s="598"/>
      <c r="H90" s="599"/>
    </row>
    <row r="91" spans="1:8" x14ac:dyDescent="0.25">
      <c r="A91" s="592"/>
      <c r="B91" s="593"/>
      <c r="C91" s="594">
        <v>8.0299999999999994</v>
      </c>
      <c r="D91" s="595" t="s">
        <v>394</v>
      </c>
      <c r="E91" s="596" t="s">
        <v>15</v>
      </c>
      <c r="F91" s="597">
        <v>29</v>
      </c>
      <c r="G91" s="598"/>
      <c r="H91" s="599"/>
    </row>
    <row r="92" spans="1:8" ht="26.4" x14ac:dyDescent="0.25">
      <c r="A92" s="592"/>
      <c r="B92" s="593"/>
      <c r="C92" s="594">
        <v>8.0399999999999991</v>
      </c>
      <c r="D92" s="595" t="s">
        <v>498</v>
      </c>
      <c r="E92" s="596" t="s">
        <v>15</v>
      </c>
      <c r="F92" s="597">
        <v>29</v>
      </c>
      <c r="G92" s="598"/>
      <c r="H92" s="599"/>
    </row>
    <row r="93" spans="1:8" ht="39.6" x14ac:dyDescent="0.25">
      <c r="A93" s="592"/>
      <c r="B93" s="593"/>
      <c r="C93" s="594">
        <v>8.0500000000000007</v>
      </c>
      <c r="D93" s="595" t="s">
        <v>499</v>
      </c>
      <c r="E93" s="596" t="s">
        <v>15</v>
      </c>
      <c r="F93" s="597">
        <v>29</v>
      </c>
      <c r="G93" s="598"/>
      <c r="H93" s="599"/>
    </row>
    <row r="94" spans="1:8" ht="39.6" x14ac:dyDescent="0.25">
      <c r="A94" s="592"/>
      <c r="B94" s="593"/>
      <c r="C94" s="594">
        <v>8.06</v>
      </c>
      <c r="D94" s="595" t="s">
        <v>500</v>
      </c>
      <c r="E94" s="596" t="s">
        <v>15</v>
      </c>
      <c r="F94" s="597">
        <v>29</v>
      </c>
      <c r="G94" s="598"/>
      <c r="H94" s="599"/>
    </row>
    <row r="95" spans="1:8" ht="39.6" x14ac:dyDescent="0.25">
      <c r="A95" s="592"/>
      <c r="B95" s="593"/>
      <c r="C95" s="594">
        <v>8.07</v>
      </c>
      <c r="D95" s="595" t="s">
        <v>501</v>
      </c>
      <c r="E95" s="596" t="s">
        <v>15</v>
      </c>
      <c r="F95" s="597">
        <v>29</v>
      </c>
      <c r="G95" s="598"/>
      <c r="H95" s="599"/>
    </row>
    <row r="96" spans="1:8" ht="26.4" x14ac:dyDescent="0.25">
      <c r="A96" s="592"/>
      <c r="B96" s="593"/>
      <c r="C96" s="594">
        <v>8.08</v>
      </c>
      <c r="D96" s="595" t="s">
        <v>502</v>
      </c>
      <c r="E96" s="596" t="s">
        <v>15</v>
      </c>
      <c r="F96" s="597">
        <v>29</v>
      </c>
      <c r="G96" s="598"/>
      <c r="H96" s="599"/>
    </row>
    <row r="97" spans="1:8" x14ac:dyDescent="0.25">
      <c r="A97" s="592"/>
      <c r="B97" s="593"/>
      <c r="C97" s="594">
        <v>8.09</v>
      </c>
      <c r="D97" s="595" t="s">
        <v>503</v>
      </c>
      <c r="E97" s="596" t="s">
        <v>15</v>
      </c>
      <c r="F97" s="597">
        <v>20</v>
      </c>
      <c r="G97" s="598"/>
      <c r="H97" s="599"/>
    </row>
    <row r="98" spans="1:8" ht="26.4" x14ac:dyDescent="0.25">
      <c r="A98" s="592"/>
      <c r="B98" s="593"/>
      <c r="C98" s="594">
        <v>8.1</v>
      </c>
      <c r="D98" s="595" t="s">
        <v>504</v>
      </c>
      <c r="E98" s="596" t="s">
        <v>15</v>
      </c>
      <c r="F98" s="597">
        <v>40</v>
      </c>
      <c r="G98" s="598"/>
      <c r="H98" s="599"/>
    </row>
    <row r="99" spans="1:8" ht="13.8" thickBot="1" x14ac:dyDescent="0.3">
      <c r="A99" s="600" t="s">
        <v>37</v>
      </c>
      <c r="B99" s="601" t="s">
        <v>37</v>
      </c>
      <c r="C99" s="601"/>
      <c r="D99" s="602" t="str">
        <f>IF(D88="ESCRIBA AQUÍ EL NOMBRE DEL CAPITULO","SUBTOTAL","SUBTOTAL CAP "&amp;C88 &amp; "  " &amp; D88 &amp; ":")</f>
        <v>SUBTOTAL CAP 8  CABLEADO ESTRUCTURADO :</v>
      </c>
      <c r="E99" s="602"/>
      <c r="F99" s="602"/>
      <c r="G99" s="602"/>
      <c r="H99" s="603"/>
    </row>
    <row r="100" spans="1:8" ht="13.8" thickBot="1" x14ac:dyDescent="0.3">
      <c r="A100" s="600"/>
      <c r="B100" s="601"/>
      <c r="C100" s="617">
        <v>9</v>
      </c>
      <c r="D100" s="618" t="s">
        <v>505</v>
      </c>
      <c r="E100" s="618"/>
      <c r="F100" s="618"/>
      <c r="G100" s="618"/>
      <c r="H100" s="619"/>
    </row>
    <row r="101" spans="1:8" ht="52.8" x14ac:dyDescent="0.25">
      <c r="A101" s="592"/>
      <c r="B101" s="593"/>
      <c r="C101" s="594">
        <v>9.1</v>
      </c>
      <c r="D101" s="595" t="s">
        <v>506</v>
      </c>
      <c r="E101" s="596" t="s">
        <v>15</v>
      </c>
      <c r="F101" s="597">
        <v>1</v>
      </c>
      <c r="G101" s="598"/>
      <c r="H101" s="599"/>
    </row>
    <row r="102" spans="1:8" x14ac:dyDescent="0.25">
      <c r="A102" s="592"/>
      <c r="B102" s="593"/>
      <c r="C102" s="594">
        <v>9.1999999999999993</v>
      </c>
      <c r="D102" s="595" t="s">
        <v>507</v>
      </c>
      <c r="E102" s="596" t="s">
        <v>15</v>
      </c>
      <c r="F102" s="597">
        <v>1</v>
      </c>
      <c r="G102" s="598"/>
      <c r="H102" s="599"/>
    </row>
    <row r="103" spans="1:8" x14ac:dyDescent="0.25">
      <c r="A103" s="592"/>
      <c r="B103" s="593"/>
      <c r="C103" s="594">
        <v>9.3000000000000007</v>
      </c>
      <c r="D103" s="595" t="s">
        <v>508</v>
      </c>
      <c r="E103" s="596" t="s">
        <v>15</v>
      </c>
      <c r="F103" s="597">
        <v>1</v>
      </c>
      <c r="G103" s="598"/>
      <c r="H103" s="599"/>
    </row>
    <row r="104" spans="1:8" ht="13.8" thickBot="1" x14ac:dyDescent="0.3">
      <c r="A104" s="600" t="s">
        <v>37</v>
      </c>
      <c r="B104" s="601" t="s">
        <v>37</v>
      </c>
      <c r="C104" s="601"/>
      <c r="D104" s="602" t="str">
        <f>IF(D100="ESCRIBA AQUÍ EL NOMBRE DEL CAPITULO","SUBTOTAL","SUBTOTAL CAP "&amp;C100 &amp; "  " &amp; D100 &amp; ":")</f>
        <v>SUBTOTAL CAP 9  UPS:</v>
      </c>
      <c r="E104" s="602"/>
      <c r="F104" s="602"/>
      <c r="G104" s="602"/>
      <c r="H104" s="603"/>
    </row>
    <row r="105" spans="1:8" ht="13.8" thickBot="1" x14ac:dyDescent="0.3">
      <c r="A105" s="600"/>
      <c r="B105" s="601"/>
      <c r="C105" s="617">
        <v>10</v>
      </c>
      <c r="D105" s="618" t="s">
        <v>509</v>
      </c>
      <c r="E105" s="618"/>
      <c r="F105" s="618"/>
      <c r="G105" s="618"/>
      <c r="H105" s="619"/>
    </row>
    <row r="106" spans="1:8" ht="250.8" x14ac:dyDescent="0.25">
      <c r="A106" s="592"/>
      <c r="B106" s="593"/>
      <c r="C106" s="594">
        <v>10.1</v>
      </c>
      <c r="D106" s="595" t="s">
        <v>389</v>
      </c>
      <c r="E106" s="596" t="s">
        <v>15</v>
      </c>
      <c r="F106" s="597">
        <v>3</v>
      </c>
      <c r="G106" s="598"/>
      <c r="H106" s="599"/>
    </row>
    <row r="107" spans="1:8" ht="224.4" x14ac:dyDescent="0.25">
      <c r="A107" s="592"/>
      <c r="B107" s="593"/>
      <c r="C107" s="594">
        <v>10.199999999999999</v>
      </c>
      <c r="D107" s="595" t="s">
        <v>391</v>
      </c>
      <c r="E107" s="596" t="s">
        <v>15</v>
      </c>
      <c r="F107" s="597">
        <v>3</v>
      </c>
      <c r="G107" s="598"/>
      <c r="H107" s="599"/>
    </row>
    <row r="108" spans="1:8" x14ac:dyDescent="0.25">
      <c r="A108" s="592"/>
      <c r="B108" s="593"/>
      <c r="C108" s="594">
        <v>10.3</v>
      </c>
      <c r="D108" s="595" t="s">
        <v>392</v>
      </c>
      <c r="E108" s="596" t="s">
        <v>15</v>
      </c>
      <c r="F108" s="597">
        <v>3</v>
      </c>
      <c r="G108" s="598"/>
      <c r="H108" s="599"/>
    </row>
    <row r="109" spans="1:8" x14ac:dyDescent="0.25">
      <c r="A109" s="592"/>
      <c r="B109" s="593"/>
      <c r="C109" s="594">
        <v>10.4</v>
      </c>
      <c r="D109" s="595" t="s">
        <v>393</v>
      </c>
      <c r="E109" s="596" t="s">
        <v>27</v>
      </c>
      <c r="F109" s="597">
        <v>205</v>
      </c>
      <c r="G109" s="598"/>
      <c r="H109" s="599"/>
    </row>
    <row r="110" spans="1:8" x14ac:dyDescent="0.25">
      <c r="A110" s="592"/>
      <c r="B110" s="593"/>
      <c r="C110" s="594">
        <v>10.5</v>
      </c>
      <c r="D110" s="595" t="s">
        <v>394</v>
      </c>
      <c r="E110" s="596" t="s">
        <v>15</v>
      </c>
      <c r="F110" s="597">
        <v>3</v>
      </c>
      <c r="G110" s="598"/>
      <c r="H110" s="599"/>
    </row>
    <row r="111" spans="1:8" ht="13.8" thickBot="1" x14ac:dyDescent="0.3">
      <c r="A111" s="600" t="s">
        <v>37</v>
      </c>
      <c r="B111" s="601" t="s">
        <v>37</v>
      </c>
      <c r="C111" s="601"/>
      <c r="D111" s="602" t="str">
        <f>IF(D105="ESCRIBA AQUÍ EL NOMBRE DEL CAPITULO","SUBTOTAL","SUBTOTAL CAP "&amp;C105 &amp; "  " &amp; D105 &amp; ":")</f>
        <v>SUBTOTAL CAP 10  CCTV:</v>
      </c>
      <c r="E111" s="602"/>
      <c r="F111" s="602"/>
      <c r="G111" s="602"/>
      <c r="H111" s="603"/>
    </row>
    <row r="112" spans="1:8" ht="13.8" thickBot="1" x14ac:dyDescent="0.3">
      <c r="A112" s="600"/>
      <c r="B112" s="601"/>
      <c r="C112" s="617">
        <v>11</v>
      </c>
      <c r="D112" s="618" t="s">
        <v>510</v>
      </c>
      <c r="E112" s="618"/>
      <c r="F112" s="618"/>
      <c r="G112" s="618"/>
      <c r="H112" s="619"/>
    </row>
    <row r="113" spans="1:9" ht="18" customHeight="1" x14ac:dyDescent="0.25">
      <c r="A113" s="592"/>
      <c r="B113" s="593"/>
      <c r="C113" s="594">
        <v>9.01</v>
      </c>
      <c r="D113" s="595" t="s">
        <v>395</v>
      </c>
      <c r="E113" s="596" t="s">
        <v>15</v>
      </c>
      <c r="F113" s="597">
        <v>9</v>
      </c>
      <c r="G113" s="598"/>
      <c r="H113" s="599"/>
    </row>
    <row r="114" spans="1:9" ht="13.8" thickBot="1" x14ac:dyDescent="0.3">
      <c r="A114" s="600" t="s">
        <v>37</v>
      </c>
      <c r="B114" s="601" t="s">
        <v>37</v>
      </c>
      <c r="C114" s="601"/>
      <c r="D114" s="602" t="str">
        <f>IF(D112="ESCRIBA AQUÍ EL NOMBRE DEL CAPITULO","SUBTOTAL","SUBTOTAL CAP "&amp;C112 &amp; "  " &amp; D112 &amp; ":")</f>
        <v>SUBTOTAL CAP 11  DETECCION DE INCENDIOS:</v>
      </c>
      <c r="E114" s="602"/>
      <c r="F114" s="602"/>
      <c r="G114" s="602"/>
      <c r="H114" s="603"/>
    </row>
    <row r="115" spans="1:9" x14ac:dyDescent="0.25">
      <c r="A115" s="604"/>
      <c r="B115" s="605"/>
      <c r="C115" s="606"/>
      <c r="D115" s="620"/>
      <c r="E115" s="621"/>
      <c r="F115" s="622"/>
      <c r="G115" s="623"/>
      <c r="H115" s="624"/>
      <c r="I115" s="547"/>
    </row>
    <row r="116" spans="1:9" s="632" customFormat="1" ht="27" customHeight="1" x14ac:dyDescent="0.25">
      <c r="A116" s="625" t="s">
        <v>196</v>
      </c>
      <c r="B116" s="626"/>
      <c r="C116" s="627"/>
      <c r="D116" s="628" t="s">
        <v>511</v>
      </c>
      <c r="E116" s="629"/>
      <c r="F116" s="629"/>
      <c r="G116" s="629"/>
      <c r="H116" s="630"/>
      <c r="I116" s="631"/>
    </row>
    <row r="117" spans="1:9" s="638" customFormat="1" x14ac:dyDescent="0.25">
      <c r="A117" s="633"/>
      <c r="B117" s="634"/>
      <c r="C117" s="635"/>
      <c r="D117" s="636"/>
      <c r="E117" s="636"/>
      <c r="F117" s="636"/>
      <c r="G117" s="636"/>
      <c r="H117" s="637"/>
      <c r="I117" s="547"/>
    </row>
    <row r="118" spans="1:9" s="576" customFormat="1" ht="31.5" customHeight="1" x14ac:dyDescent="0.3">
      <c r="A118" s="574"/>
      <c r="B118" s="574"/>
      <c r="C118" s="575" t="s">
        <v>223</v>
      </c>
      <c r="D118" s="575"/>
      <c r="E118" s="575"/>
      <c r="F118" s="575"/>
      <c r="G118" s="575"/>
      <c r="H118" s="575"/>
    </row>
    <row r="119" spans="1:9" s="547" customFormat="1" ht="21" customHeight="1" x14ac:dyDescent="0.25">
      <c r="A119" s="531"/>
      <c r="B119" s="531"/>
      <c r="C119" s="569"/>
      <c r="D119" s="570"/>
      <c r="E119" s="571"/>
      <c r="F119" s="572"/>
      <c r="G119" s="572"/>
      <c r="H119" s="573"/>
    </row>
    <row r="120" spans="1:9" s="547" customFormat="1" ht="15.75" customHeight="1" x14ac:dyDescent="0.25">
      <c r="A120" s="577" t="s">
        <v>5</v>
      </c>
      <c r="B120" s="577"/>
      <c r="C120" s="578" t="s">
        <v>13</v>
      </c>
      <c r="D120" s="578" t="s">
        <v>14</v>
      </c>
      <c r="E120" s="578" t="s">
        <v>15</v>
      </c>
      <c r="F120" s="578" t="s">
        <v>16</v>
      </c>
      <c r="G120" s="578" t="s">
        <v>17</v>
      </c>
      <c r="H120" s="578" t="s">
        <v>18</v>
      </c>
    </row>
    <row r="121" spans="1:9" ht="18" customHeight="1" thickBot="1" x14ac:dyDescent="0.3">
      <c r="A121" s="531"/>
      <c r="B121" s="531"/>
      <c r="C121" s="579"/>
      <c r="D121" s="580"/>
      <c r="E121" s="581"/>
      <c r="F121" s="582"/>
      <c r="H121" s="584"/>
    </row>
    <row r="122" spans="1:9" x14ac:dyDescent="0.25">
      <c r="A122" s="586" t="s">
        <v>19</v>
      </c>
      <c r="B122" s="587" t="s">
        <v>19</v>
      </c>
      <c r="C122" s="587">
        <v>1</v>
      </c>
      <c r="D122" s="588" t="s">
        <v>20</v>
      </c>
      <c r="E122" s="589"/>
      <c r="F122" s="590"/>
      <c r="G122" s="590"/>
      <c r="H122" s="591"/>
    </row>
    <row r="123" spans="1:9" x14ac:dyDescent="0.25">
      <c r="A123" s="592" t="s">
        <v>21</v>
      </c>
      <c r="B123" s="593" t="s">
        <v>22</v>
      </c>
      <c r="C123" s="594">
        <v>1.01</v>
      </c>
      <c r="D123" s="595" t="s">
        <v>433</v>
      </c>
      <c r="E123" s="596" t="s">
        <v>434</v>
      </c>
      <c r="F123" s="597">
        <v>1</v>
      </c>
      <c r="G123" s="598"/>
      <c r="H123" s="599"/>
    </row>
    <row r="124" spans="1:9" ht="13.8" thickBot="1" x14ac:dyDescent="0.3">
      <c r="A124" s="600" t="s">
        <v>37</v>
      </c>
      <c r="B124" s="601" t="s">
        <v>37</v>
      </c>
      <c r="C124" s="601"/>
      <c r="D124" s="602" t="str">
        <f>IF(D122="ESCRIBA AQUÍ EL NOMBRE DEL CAPITULO","SUBTOTAL","SUBTOTAL CAP "&amp;C122 &amp; "  " &amp; D122 &amp; ":")</f>
        <v>SUBTOTAL CAP 1  PRELIMINARES:</v>
      </c>
      <c r="E124" s="602"/>
      <c r="F124" s="602"/>
      <c r="G124" s="602"/>
      <c r="H124" s="603"/>
    </row>
    <row r="125" spans="1:9" ht="13.8" thickBot="1" x14ac:dyDescent="0.3">
      <c r="A125" s="604"/>
      <c r="B125" s="605"/>
      <c r="C125" s="606"/>
      <c r="D125" s="607"/>
      <c r="E125" s="607"/>
      <c r="F125" s="607"/>
      <c r="G125" s="607"/>
      <c r="H125" s="608"/>
    </row>
    <row r="126" spans="1:9" ht="12" customHeight="1" thickBot="1" x14ac:dyDescent="0.3">
      <c r="A126" s="531"/>
      <c r="B126" s="609"/>
      <c r="C126" s="610">
        <v>2</v>
      </c>
      <c r="D126" s="611" t="s">
        <v>435</v>
      </c>
      <c r="E126" s="610"/>
      <c r="F126" s="610"/>
      <c r="G126" s="610"/>
      <c r="H126" s="610"/>
    </row>
    <row r="127" spans="1:9" x14ac:dyDescent="0.25">
      <c r="A127" s="586"/>
      <c r="B127" s="587"/>
      <c r="C127" s="587">
        <v>2</v>
      </c>
      <c r="D127" s="588" t="s">
        <v>436</v>
      </c>
      <c r="E127" s="589"/>
      <c r="F127" s="590"/>
      <c r="G127" s="590"/>
      <c r="H127" s="591"/>
    </row>
    <row r="128" spans="1:9" x14ac:dyDescent="0.25">
      <c r="A128" s="592"/>
      <c r="B128" s="593"/>
      <c r="C128" s="594">
        <v>2.0099999999999998</v>
      </c>
      <c r="D128" s="595" t="s">
        <v>512</v>
      </c>
      <c r="E128" s="596" t="s">
        <v>27</v>
      </c>
      <c r="F128" s="597">
        <v>40</v>
      </c>
      <c r="G128" s="598"/>
      <c r="H128" s="599"/>
    </row>
    <row r="129" spans="1:8" x14ac:dyDescent="0.25">
      <c r="A129" s="592"/>
      <c r="B129" s="593"/>
      <c r="C129" s="594">
        <v>2.02</v>
      </c>
      <c r="D129" s="595" t="s">
        <v>438</v>
      </c>
      <c r="E129" s="596" t="s">
        <v>27</v>
      </c>
      <c r="F129" s="597">
        <v>1</v>
      </c>
      <c r="G129" s="598"/>
      <c r="H129" s="599"/>
    </row>
    <row r="130" spans="1:8" x14ac:dyDescent="0.25">
      <c r="A130" s="612"/>
      <c r="B130" s="593"/>
      <c r="C130" s="594">
        <v>2.0299999999999998</v>
      </c>
      <c r="D130" s="613" t="s">
        <v>513</v>
      </c>
      <c r="E130" s="614" t="s">
        <v>15</v>
      </c>
      <c r="F130" s="615">
        <v>2</v>
      </c>
      <c r="G130" s="616"/>
      <c r="H130" s="599"/>
    </row>
    <row r="131" spans="1:8" ht="26.4" x14ac:dyDescent="0.25">
      <c r="A131" s="612"/>
      <c r="B131" s="593"/>
      <c r="C131" s="594">
        <v>2.04</v>
      </c>
      <c r="D131" s="613" t="s">
        <v>514</v>
      </c>
      <c r="E131" s="614" t="s">
        <v>27</v>
      </c>
      <c r="F131" s="615">
        <v>40</v>
      </c>
      <c r="G131" s="616"/>
      <c r="H131" s="599"/>
    </row>
    <row r="132" spans="1:8" ht="26.4" x14ac:dyDescent="0.25">
      <c r="A132" s="612"/>
      <c r="B132" s="593"/>
      <c r="C132" s="594">
        <v>2.0499999999999998</v>
      </c>
      <c r="D132" s="613" t="s">
        <v>441</v>
      </c>
      <c r="E132" s="614" t="s">
        <v>27</v>
      </c>
      <c r="F132" s="615">
        <v>10</v>
      </c>
      <c r="G132" s="616"/>
      <c r="H132" s="599"/>
    </row>
    <row r="133" spans="1:8" ht="26.4" x14ac:dyDescent="0.25">
      <c r="A133" s="612"/>
      <c r="B133" s="593"/>
      <c r="C133" s="594">
        <v>2.06</v>
      </c>
      <c r="D133" s="613" t="s">
        <v>514</v>
      </c>
      <c r="E133" s="614" t="s">
        <v>27</v>
      </c>
      <c r="F133" s="615">
        <v>15</v>
      </c>
      <c r="G133" s="616"/>
      <c r="H133" s="599"/>
    </row>
    <row r="134" spans="1:8" ht="26.4" x14ac:dyDescent="0.25">
      <c r="A134" s="612"/>
      <c r="B134" s="593"/>
      <c r="C134" s="594">
        <v>2.0699999999999998</v>
      </c>
      <c r="D134" s="613" t="s">
        <v>443</v>
      </c>
      <c r="E134" s="614" t="s">
        <v>27</v>
      </c>
      <c r="F134" s="615">
        <v>20</v>
      </c>
      <c r="G134" s="616"/>
      <c r="H134" s="599"/>
    </row>
    <row r="135" spans="1:8" ht="39.6" x14ac:dyDescent="0.25">
      <c r="A135" s="612"/>
      <c r="B135" s="593"/>
      <c r="C135" s="594">
        <v>2.08</v>
      </c>
      <c r="D135" s="613" t="s">
        <v>444</v>
      </c>
      <c r="E135" s="614" t="s">
        <v>27</v>
      </c>
      <c r="F135" s="615">
        <v>120</v>
      </c>
      <c r="G135" s="616"/>
      <c r="H135" s="599"/>
    </row>
    <row r="136" spans="1:8" ht="26.4" x14ac:dyDescent="0.25">
      <c r="A136" s="612"/>
      <c r="B136" s="593"/>
      <c r="C136" s="594">
        <v>2.09</v>
      </c>
      <c r="D136" s="613" t="s">
        <v>445</v>
      </c>
      <c r="E136" s="614" t="s">
        <v>27</v>
      </c>
      <c r="F136" s="615">
        <v>35</v>
      </c>
      <c r="G136" s="616"/>
      <c r="H136" s="599"/>
    </row>
    <row r="137" spans="1:8" ht="13.8" thickBot="1" x14ac:dyDescent="0.3">
      <c r="A137" s="600" t="s">
        <v>37</v>
      </c>
      <c r="B137" s="601" t="s">
        <v>37</v>
      </c>
      <c r="C137" s="601"/>
      <c r="D137" s="602" t="str">
        <f>IF(D126="ESCRIBA AQUÍ EL NOMBRE DEL CAPITULO","SUBTOTAL","SUBTOTAL CAP "&amp;C126 &amp; "  " &amp; D126 &amp; ":")</f>
        <v>SUBTOTAL CAP 2  REDES ELÉCTRICAS:</v>
      </c>
      <c r="E137" s="602"/>
      <c r="F137" s="602"/>
      <c r="G137" s="602"/>
      <c r="H137" s="603"/>
    </row>
    <row r="138" spans="1:8" ht="13.8" thickBot="1" x14ac:dyDescent="0.3">
      <c r="A138" s="600"/>
      <c r="B138" s="601"/>
      <c r="C138" s="617">
        <v>3</v>
      </c>
      <c r="D138" s="618" t="s">
        <v>446</v>
      </c>
      <c r="E138" s="618"/>
      <c r="F138" s="618"/>
      <c r="G138" s="618"/>
      <c r="H138" s="619"/>
    </row>
    <row r="139" spans="1:8" ht="26.4" x14ac:dyDescent="0.25">
      <c r="A139" s="592"/>
      <c r="B139" s="593"/>
      <c r="C139" s="594">
        <v>3.01</v>
      </c>
      <c r="D139" s="595" t="s">
        <v>447</v>
      </c>
      <c r="E139" s="596" t="s">
        <v>27</v>
      </c>
      <c r="F139" s="597">
        <v>220</v>
      </c>
      <c r="G139" s="598"/>
      <c r="H139" s="599"/>
    </row>
    <row r="140" spans="1:8" ht="52.8" x14ac:dyDescent="0.25">
      <c r="A140" s="592"/>
      <c r="B140" s="593"/>
      <c r="C140" s="594">
        <v>3.02</v>
      </c>
      <c r="D140" s="595" t="s">
        <v>448</v>
      </c>
      <c r="E140" s="596" t="s">
        <v>15</v>
      </c>
      <c r="F140" s="597">
        <v>112</v>
      </c>
      <c r="G140" s="598"/>
      <c r="H140" s="599"/>
    </row>
    <row r="141" spans="1:8" ht="26.4" x14ac:dyDescent="0.25">
      <c r="A141" s="592"/>
      <c r="B141" s="593"/>
      <c r="C141" s="594">
        <v>3.03</v>
      </c>
      <c r="D141" s="595" t="s">
        <v>449</v>
      </c>
      <c r="E141" s="596" t="s">
        <v>15</v>
      </c>
      <c r="F141" s="597">
        <v>8</v>
      </c>
      <c r="G141" s="598"/>
      <c r="H141" s="599"/>
    </row>
    <row r="142" spans="1:8" ht="26.4" x14ac:dyDescent="0.25">
      <c r="A142" s="592"/>
      <c r="B142" s="593"/>
      <c r="C142" s="594">
        <v>3.04</v>
      </c>
      <c r="D142" s="595" t="s">
        <v>450</v>
      </c>
      <c r="E142" s="596" t="s">
        <v>15</v>
      </c>
      <c r="F142" s="597">
        <v>10</v>
      </c>
      <c r="G142" s="598"/>
      <c r="H142" s="599"/>
    </row>
    <row r="143" spans="1:8" ht="26.4" x14ac:dyDescent="0.25">
      <c r="A143" s="592"/>
      <c r="B143" s="593"/>
      <c r="C143" s="594">
        <v>3.05</v>
      </c>
      <c r="D143" s="595" t="s">
        <v>451</v>
      </c>
      <c r="E143" s="596" t="s">
        <v>15</v>
      </c>
      <c r="F143" s="597">
        <v>1</v>
      </c>
      <c r="G143" s="598"/>
      <c r="H143" s="599"/>
    </row>
    <row r="144" spans="1:8" ht="52.8" x14ac:dyDescent="0.25">
      <c r="A144" s="592"/>
      <c r="B144" s="593"/>
      <c r="C144" s="594">
        <v>3.06</v>
      </c>
      <c r="D144" s="595" t="s">
        <v>452</v>
      </c>
      <c r="E144" s="596" t="s">
        <v>15</v>
      </c>
      <c r="F144" s="597"/>
      <c r="G144" s="598"/>
      <c r="H144" s="599"/>
    </row>
    <row r="145" spans="1:8" ht="52.8" x14ac:dyDescent="0.25">
      <c r="A145" s="592"/>
      <c r="B145" s="593"/>
      <c r="C145" s="594">
        <v>3.07</v>
      </c>
      <c r="D145" s="595" t="s">
        <v>456</v>
      </c>
      <c r="E145" s="596" t="s">
        <v>15</v>
      </c>
      <c r="F145" s="597">
        <v>9</v>
      </c>
      <c r="G145" s="598"/>
      <c r="H145" s="599"/>
    </row>
    <row r="146" spans="1:8" ht="52.8" x14ac:dyDescent="0.25">
      <c r="A146" s="612"/>
      <c r="B146" s="593"/>
      <c r="C146" s="594">
        <v>3.08</v>
      </c>
      <c r="D146" s="613" t="s">
        <v>515</v>
      </c>
      <c r="E146" s="614" t="s">
        <v>15</v>
      </c>
      <c r="F146" s="615"/>
      <c r="G146" s="616"/>
      <c r="H146" s="599"/>
    </row>
    <row r="147" spans="1:8" ht="26.4" x14ac:dyDescent="0.25">
      <c r="A147" s="612"/>
      <c r="B147" s="593"/>
      <c r="C147" s="594">
        <v>3.09</v>
      </c>
      <c r="D147" s="613" t="s">
        <v>457</v>
      </c>
      <c r="E147" s="614" t="s">
        <v>15</v>
      </c>
      <c r="F147" s="615"/>
      <c r="G147" s="616"/>
      <c r="H147" s="599"/>
    </row>
    <row r="148" spans="1:8" ht="26.4" x14ac:dyDescent="0.25">
      <c r="A148" s="612"/>
      <c r="B148" s="593"/>
      <c r="C148" s="594">
        <v>3.1</v>
      </c>
      <c r="D148" s="613" t="s">
        <v>458</v>
      </c>
      <c r="E148" s="614" t="s">
        <v>15</v>
      </c>
      <c r="F148" s="615">
        <v>9</v>
      </c>
      <c r="G148" s="616"/>
      <c r="H148" s="599"/>
    </row>
    <row r="149" spans="1:8" ht="39.6" x14ac:dyDescent="0.25">
      <c r="A149" s="612"/>
      <c r="B149" s="593"/>
      <c r="C149" s="594">
        <v>3.11</v>
      </c>
      <c r="D149" s="613" t="s">
        <v>459</v>
      </c>
      <c r="E149" s="614" t="s">
        <v>15</v>
      </c>
      <c r="F149" s="615"/>
      <c r="G149" s="616"/>
      <c r="H149" s="599"/>
    </row>
    <row r="150" spans="1:8" ht="39.6" x14ac:dyDescent="0.25">
      <c r="A150" s="612"/>
      <c r="B150" s="593"/>
      <c r="C150" s="594">
        <v>3.12</v>
      </c>
      <c r="D150" s="613" t="s">
        <v>461</v>
      </c>
      <c r="E150" s="614" t="s">
        <v>15</v>
      </c>
      <c r="F150" s="615">
        <v>14</v>
      </c>
      <c r="G150" s="616"/>
      <c r="H150" s="599"/>
    </row>
    <row r="151" spans="1:8" ht="26.4" x14ac:dyDescent="0.25">
      <c r="A151" s="612"/>
      <c r="B151" s="593"/>
      <c r="C151" s="594">
        <v>3.13</v>
      </c>
      <c r="D151" s="613" t="s">
        <v>460</v>
      </c>
      <c r="E151" s="614" t="s">
        <v>15</v>
      </c>
      <c r="F151" s="615">
        <v>3</v>
      </c>
      <c r="G151" s="616"/>
      <c r="H151" s="599"/>
    </row>
    <row r="152" spans="1:8" ht="26.4" x14ac:dyDescent="0.25">
      <c r="A152" s="612"/>
      <c r="B152" s="593"/>
      <c r="C152" s="594">
        <v>3.14</v>
      </c>
      <c r="D152" s="613" t="s">
        <v>453</v>
      </c>
      <c r="E152" s="614" t="s">
        <v>15</v>
      </c>
      <c r="F152" s="615">
        <v>60</v>
      </c>
      <c r="G152" s="616"/>
      <c r="H152" s="599"/>
    </row>
    <row r="153" spans="1:8" x14ac:dyDescent="0.25">
      <c r="A153" s="612"/>
      <c r="B153" s="593"/>
      <c r="C153" s="594">
        <v>3.15</v>
      </c>
      <c r="D153" s="613" t="s">
        <v>467</v>
      </c>
      <c r="E153" s="614" t="s">
        <v>15</v>
      </c>
      <c r="F153" s="615">
        <v>30</v>
      </c>
      <c r="G153" s="616"/>
      <c r="H153" s="599"/>
    </row>
    <row r="154" spans="1:8" x14ac:dyDescent="0.25">
      <c r="A154" s="612"/>
      <c r="B154" s="593"/>
      <c r="C154" s="594">
        <v>3.16</v>
      </c>
      <c r="D154" s="613" t="s">
        <v>468</v>
      </c>
      <c r="E154" s="614" t="s">
        <v>15</v>
      </c>
      <c r="F154" s="615">
        <v>30</v>
      </c>
      <c r="G154" s="616"/>
      <c r="H154" s="599"/>
    </row>
    <row r="155" spans="1:8" ht="66" x14ac:dyDescent="0.25">
      <c r="A155" s="612"/>
      <c r="B155" s="593"/>
      <c r="C155" s="594">
        <v>3.17</v>
      </c>
      <c r="D155" s="613" t="s">
        <v>462</v>
      </c>
      <c r="E155" s="614" t="s">
        <v>15</v>
      </c>
      <c r="F155" s="615"/>
      <c r="G155" s="616"/>
      <c r="H155" s="599"/>
    </row>
    <row r="156" spans="1:8" ht="66" x14ac:dyDescent="0.25">
      <c r="A156" s="612"/>
      <c r="B156" s="593"/>
      <c r="C156" s="594">
        <v>3.18</v>
      </c>
      <c r="D156" s="613" t="s">
        <v>463</v>
      </c>
      <c r="E156" s="614" t="s">
        <v>15</v>
      </c>
      <c r="F156" s="615">
        <v>9</v>
      </c>
      <c r="G156" s="616"/>
      <c r="H156" s="599"/>
    </row>
    <row r="157" spans="1:8" ht="26.4" x14ac:dyDescent="0.25">
      <c r="A157" s="612"/>
      <c r="B157" s="593"/>
      <c r="C157" s="594">
        <v>3.19</v>
      </c>
      <c r="D157" s="613" t="s">
        <v>465</v>
      </c>
      <c r="E157" s="614" t="s">
        <v>15</v>
      </c>
      <c r="F157" s="615">
        <v>1</v>
      </c>
      <c r="G157" s="616"/>
      <c r="H157" s="599"/>
    </row>
    <row r="158" spans="1:8" ht="39.6" x14ac:dyDescent="0.25">
      <c r="A158" s="612"/>
      <c r="B158" s="593"/>
      <c r="C158" s="594">
        <v>3.2</v>
      </c>
      <c r="D158" s="613" t="s">
        <v>466</v>
      </c>
      <c r="E158" s="614" t="s">
        <v>15</v>
      </c>
      <c r="F158" s="615">
        <v>16</v>
      </c>
      <c r="G158" s="616"/>
      <c r="H158" s="599"/>
    </row>
    <row r="159" spans="1:8" ht="13.8" thickBot="1" x14ac:dyDescent="0.3">
      <c r="A159" s="600" t="s">
        <v>37</v>
      </c>
      <c r="B159" s="601" t="s">
        <v>37</v>
      </c>
      <c r="C159" s="601"/>
      <c r="D159" s="602" t="str">
        <f>IF(D138="ESCRIBA AQUÍ EL NOMBRE DEL CAPITULO","SUBTOTAL","SUBTOTAL CAP "&amp;C138 &amp; "  " &amp; D138 &amp; ":")</f>
        <v>SUBTOTAL CAP 3  ILUMINACIÓN:</v>
      </c>
      <c r="E159" s="602"/>
      <c r="F159" s="602"/>
      <c r="G159" s="602"/>
      <c r="H159" s="603"/>
    </row>
    <row r="160" spans="1:8" ht="13.8" thickBot="1" x14ac:dyDescent="0.3">
      <c r="A160" s="600"/>
      <c r="B160" s="601"/>
      <c r="C160" s="617">
        <v>4</v>
      </c>
      <c r="D160" s="618" t="s">
        <v>469</v>
      </c>
      <c r="E160" s="618"/>
      <c r="F160" s="618"/>
      <c r="G160" s="618"/>
      <c r="H160" s="619"/>
    </row>
    <row r="161" spans="1:8" ht="26.4" x14ac:dyDescent="0.25">
      <c r="A161" s="592"/>
      <c r="B161" s="593"/>
      <c r="C161" s="594">
        <v>4.01</v>
      </c>
      <c r="D161" s="595" t="s">
        <v>470</v>
      </c>
      <c r="E161" s="596" t="s">
        <v>27</v>
      </c>
      <c r="F161" s="597">
        <v>240</v>
      </c>
      <c r="G161" s="598"/>
      <c r="H161" s="599"/>
    </row>
    <row r="162" spans="1:8" ht="39.6" x14ac:dyDescent="0.25">
      <c r="A162" s="592"/>
      <c r="B162" s="593"/>
      <c r="C162" s="594">
        <v>4.0199999999999996</v>
      </c>
      <c r="D162" s="595" t="s">
        <v>471</v>
      </c>
      <c r="E162" s="596" t="s">
        <v>15</v>
      </c>
      <c r="F162" s="597">
        <v>59</v>
      </c>
      <c r="G162" s="598"/>
      <c r="H162" s="599"/>
    </row>
    <row r="163" spans="1:8" ht="26.4" x14ac:dyDescent="0.25">
      <c r="A163" s="592"/>
      <c r="B163" s="593"/>
      <c r="C163" s="594">
        <v>4.03</v>
      </c>
      <c r="D163" s="595" t="s">
        <v>472</v>
      </c>
      <c r="E163" s="596" t="s">
        <v>15</v>
      </c>
      <c r="F163" s="597">
        <v>2</v>
      </c>
      <c r="G163" s="598"/>
      <c r="H163" s="599"/>
    </row>
    <row r="164" spans="1:8" ht="26.4" x14ac:dyDescent="0.25">
      <c r="A164" s="592"/>
      <c r="B164" s="593"/>
      <c r="C164" s="594">
        <v>4.04</v>
      </c>
      <c r="D164" s="595" t="s">
        <v>473</v>
      </c>
      <c r="E164" s="596" t="s">
        <v>15</v>
      </c>
      <c r="F164" s="597">
        <v>30</v>
      </c>
      <c r="G164" s="598"/>
      <c r="H164" s="599"/>
    </row>
    <row r="165" spans="1:8" x14ac:dyDescent="0.25">
      <c r="A165" s="592"/>
      <c r="B165" s="593"/>
      <c r="C165" s="594">
        <v>4.05</v>
      </c>
      <c r="D165" s="595" t="s">
        <v>474</v>
      </c>
      <c r="E165" s="596" t="s">
        <v>15</v>
      </c>
      <c r="F165" s="597">
        <v>57</v>
      </c>
      <c r="G165" s="598"/>
      <c r="H165" s="599"/>
    </row>
    <row r="166" spans="1:8" x14ac:dyDescent="0.25">
      <c r="A166" s="592"/>
      <c r="B166" s="593"/>
      <c r="C166" s="594">
        <v>4.0599999999999996</v>
      </c>
      <c r="D166" s="595" t="s">
        <v>475</v>
      </c>
      <c r="E166" s="596" t="s">
        <v>15</v>
      </c>
      <c r="F166" s="597">
        <v>2</v>
      </c>
      <c r="G166" s="598"/>
      <c r="H166" s="599"/>
    </row>
    <row r="167" spans="1:8" x14ac:dyDescent="0.25">
      <c r="A167" s="592"/>
      <c r="B167" s="593"/>
      <c r="C167" s="594">
        <v>4.07</v>
      </c>
      <c r="D167" s="595" t="s">
        <v>476</v>
      </c>
      <c r="E167" s="596" t="s">
        <v>15</v>
      </c>
      <c r="F167" s="597">
        <v>30</v>
      </c>
      <c r="G167" s="598"/>
      <c r="H167" s="599"/>
    </row>
    <row r="168" spans="1:8" x14ac:dyDescent="0.25">
      <c r="A168" s="592"/>
      <c r="B168" s="593"/>
      <c r="C168" s="594">
        <v>4.08</v>
      </c>
      <c r="D168" s="595" t="s">
        <v>477</v>
      </c>
      <c r="E168" s="596" t="s">
        <v>15</v>
      </c>
      <c r="F168" s="597">
        <v>4</v>
      </c>
      <c r="G168" s="598"/>
      <c r="H168" s="599"/>
    </row>
    <row r="169" spans="1:8" ht="13.8" thickBot="1" x14ac:dyDescent="0.3">
      <c r="A169" s="600" t="s">
        <v>37</v>
      </c>
      <c r="B169" s="601" t="s">
        <v>37</v>
      </c>
      <c r="C169" s="601"/>
      <c r="D169" s="602" t="str">
        <f>IF(D160="ESCRIBA AQUÍ EL NOMBRE DEL CAPITULO","SUBTOTAL","SUBTOTAL CAP "&amp;C160 &amp; "  " &amp; D160 &amp; ":")</f>
        <v>SUBTOTAL CAP 4  TOMAS NORMALES Y REGULADOS:</v>
      </c>
      <c r="E169" s="602"/>
      <c r="F169" s="602"/>
      <c r="G169" s="602"/>
      <c r="H169" s="603"/>
    </row>
    <row r="170" spans="1:8" ht="13.8" thickBot="1" x14ac:dyDescent="0.3">
      <c r="A170" s="600"/>
      <c r="B170" s="601"/>
      <c r="C170" s="617">
        <v>5</v>
      </c>
      <c r="D170" s="618" t="s">
        <v>478</v>
      </c>
      <c r="E170" s="618"/>
      <c r="F170" s="618"/>
      <c r="G170" s="618"/>
      <c r="H170" s="619"/>
    </row>
    <row r="171" spans="1:8" ht="26.4" x14ac:dyDescent="0.25">
      <c r="A171" s="592"/>
      <c r="B171" s="593"/>
      <c r="C171" s="594">
        <v>5.01</v>
      </c>
      <c r="D171" s="595" t="s">
        <v>479</v>
      </c>
      <c r="E171" s="596" t="s">
        <v>15</v>
      </c>
      <c r="F171" s="597">
        <v>1</v>
      </c>
      <c r="G171" s="598"/>
      <c r="H171" s="599"/>
    </row>
    <row r="172" spans="1:8" ht="26.4" x14ac:dyDescent="0.25">
      <c r="A172" s="592"/>
      <c r="B172" s="593"/>
      <c r="C172" s="594">
        <v>5.0199999999999996</v>
      </c>
      <c r="D172" s="595" t="s">
        <v>480</v>
      </c>
      <c r="E172" s="596" t="s">
        <v>15</v>
      </c>
      <c r="F172" s="597">
        <v>1</v>
      </c>
      <c r="G172" s="598"/>
      <c r="H172" s="599"/>
    </row>
    <row r="173" spans="1:8" ht="26.4" x14ac:dyDescent="0.25">
      <c r="A173" s="592"/>
      <c r="B173" s="593"/>
      <c r="C173" s="594">
        <v>5.03</v>
      </c>
      <c r="D173" s="595" t="s">
        <v>481</v>
      </c>
      <c r="E173" s="596" t="s">
        <v>15</v>
      </c>
      <c r="F173" s="597">
        <v>1</v>
      </c>
      <c r="G173" s="598"/>
      <c r="H173" s="599"/>
    </row>
    <row r="174" spans="1:8" ht="26.4" x14ac:dyDescent="0.25">
      <c r="A174" s="592"/>
      <c r="B174" s="593"/>
      <c r="C174" s="594">
        <v>5.04</v>
      </c>
      <c r="D174" s="595" t="s">
        <v>482</v>
      </c>
      <c r="E174" s="596" t="s">
        <v>15</v>
      </c>
      <c r="F174" s="597">
        <v>1</v>
      </c>
      <c r="G174" s="598"/>
      <c r="H174" s="599"/>
    </row>
    <row r="175" spans="1:8" ht="26.4" x14ac:dyDescent="0.25">
      <c r="A175" s="592"/>
      <c r="B175" s="593"/>
      <c r="C175" s="594">
        <v>5.05</v>
      </c>
      <c r="D175" s="595" t="s">
        <v>483</v>
      </c>
      <c r="E175" s="596" t="s">
        <v>27</v>
      </c>
      <c r="F175" s="597">
        <v>15</v>
      </c>
      <c r="G175" s="598"/>
      <c r="H175" s="599"/>
    </row>
    <row r="176" spans="1:8" ht="26.4" x14ac:dyDescent="0.25">
      <c r="A176" s="612"/>
      <c r="B176" s="593"/>
      <c r="C176" s="594">
        <v>5.0599999999999996</v>
      </c>
      <c r="D176" s="613" t="s">
        <v>484</v>
      </c>
      <c r="E176" s="614" t="s">
        <v>27</v>
      </c>
      <c r="F176" s="615">
        <v>30</v>
      </c>
      <c r="G176" s="616"/>
      <c r="H176" s="599"/>
    </row>
    <row r="177" spans="1:8" x14ac:dyDescent="0.25">
      <c r="A177" s="612"/>
      <c r="B177" s="593"/>
      <c r="C177" s="594">
        <v>5.07</v>
      </c>
      <c r="D177" s="613" t="s">
        <v>485</v>
      </c>
      <c r="E177" s="614" t="s">
        <v>15</v>
      </c>
      <c r="F177" s="615">
        <v>1</v>
      </c>
      <c r="G177" s="616"/>
      <c r="H177" s="599"/>
    </row>
    <row r="178" spans="1:8" x14ac:dyDescent="0.25">
      <c r="A178" s="612"/>
      <c r="B178" s="593"/>
      <c r="C178" s="594">
        <v>5.08</v>
      </c>
      <c r="D178" s="613" t="s">
        <v>486</v>
      </c>
      <c r="E178" s="614" t="s">
        <v>15</v>
      </c>
      <c r="F178" s="615">
        <v>1</v>
      </c>
      <c r="G178" s="616"/>
      <c r="H178" s="599"/>
    </row>
    <row r="179" spans="1:8" x14ac:dyDescent="0.25">
      <c r="A179" s="612"/>
      <c r="B179" s="593"/>
      <c r="C179" s="594">
        <v>5.09</v>
      </c>
      <c r="D179" s="613" t="s">
        <v>487</v>
      </c>
      <c r="E179" s="614" t="s">
        <v>15</v>
      </c>
      <c r="F179" s="615">
        <v>1</v>
      </c>
      <c r="G179" s="616"/>
      <c r="H179" s="599"/>
    </row>
    <row r="180" spans="1:8" x14ac:dyDescent="0.25">
      <c r="A180" s="612"/>
      <c r="B180" s="593"/>
      <c r="C180" s="594">
        <v>5.0999999999999996</v>
      </c>
      <c r="D180" s="613" t="s">
        <v>488</v>
      </c>
      <c r="E180" s="614" t="s">
        <v>15</v>
      </c>
      <c r="F180" s="615">
        <v>1</v>
      </c>
      <c r="G180" s="616"/>
      <c r="H180" s="599"/>
    </row>
    <row r="181" spans="1:8" ht="13.8" thickBot="1" x14ac:dyDescent="0.3">
      <c r="A181" s="600" t="s">
        <v>37</v>
      </c>
      <c r="B181" s="601" t="s">
        <v>37</v>
      </c>
      <c r="C181" s="601"/>
      <c r="D181" s="602" t="str">
        <f>IF(D170="ESCRIBA AQUÍ EL NOMBRE DEL CAPITULO","SUBTOTAL","SUBTOTAL CAP "&amp;C170 &amp; "  " &amp; D170 &amp; ":")</f>
        <v>SUBTOTAL CAP 5  ACOMETIDAS Y TABLEROS DE DISTRIBUCION ELECTRICA:</v>
      </c>
      <c r="E181" s="602"/>
      <c r="F181" s="602"/>
      <c r="G181" s="602"/>
      <c r="H181" s="603"/>
    </row>
    <row r="182" spans="1:8" ht="13.8" thickBot="1" x14ac:dyDescent="0.3">
      <c r="A182" s="600"/>
      <c r="B182" s="601"/>
      <c r="C182" s="617">
        <v>6</v>
      </c>
      <c r="D182" s="618" t="s">
        <v>489</v>
      </c>
      <c r="E182" s="618"/>
      <c r="F182" s="618"/>
      <c r="G182" s="618"/>
      <c r="H182" s="619"/>
    </row>
    <row r="183" spans="1:8" ht="132" x14ac:dyDescent="0.25">
      <c r="A183" s="592"/>
      <c r="B183" s="593"/>
      <c r="C183" s="594">
        <v>6.01</v>
      </c>
      <c r="D183" s="595" t="s">
        <v>490</v>
      </c>
      <c r="E183" s="596" t="s">
        <v>15</v>
      </c>
      <c r="F183" s="597"/>
      <c r="G183" s="598"/>
      <c r="H183" s="599"/>
    </row>
    <row r="184" spans="1:8" ht="13.8" thickBot="1" x14ac:dyDescent="0.3">
      <c r="A184" s="600" t="s">
        <v>37</v>
      </c>
      <c r="B184" s="601" t="s">
        <v>37</v>
      </c>
      <c r="C184" s="601"/>
      <c r="D184" s="602" t="str">
        <f>IF(D182="ESCRIBA AQUÍ EL NOMBRE DEL CAPITULO","SUBTOTAL","SUBTOTAL CAP "&amp;C182 &amp; "  " &amp; D182 &amp; ":")</f>
        <v>SUBTOTAL CAP 6  SISTEMA PUESTA A TIERRA y/o EQUIPOTENCIALIZACION :</v>
      </c>
      <c r="E184" s="602"/>
      <c r="F184" s="602"/>
      <c r="G184" s="602"/>
      <c r="H184" s="603"/>
    </row>
    <row r="185" spans="1:8" ht="13.8" thickBot="1" x14ac:dyDescent="0.3">
      <c r="A185" s="600"/>
      <c r="B185" s="601"/>
      <c r="C185" s="617">
        <v>7</v>
      </c>
      <c r="D185" s="618" t="s">
        <v>491</v>
      </c>
      <c r="E185" s="618"/>
      <c r="F185" s="618"/>
      <c r="G185" s="618"/>
      <c r="H185" s="619"/>
    </row>
    <row r="186" spans="1:8" ht="39.6" x14ac:dyDescent="0.25">
      <c r="A186" s="592"/>
      <c r="B186" s="593"/>
      <c r="C186" s="594">
        <v>7.01</v>
      </c>
      <c r="D186" s="595" t="s">
        <v>492</v>
      </c>
      <c r="E186" s="596" t="s">
        <v>15</v>
      </c>
      <c r="F186" s="597">
        <v>9</v>
      </c>
      <c r="G186" s="598"/>
      <c r="H186" s="599"/>
    </row>
    <row r="187" spans="1:8" ht="39.6" x14ac:dyDescent="0.25">
      <c r="A187" s="592"/>
      <c r="B187" s="593"/>
      <c r="C187" s="594">
        <v>7.02</v>
      </c>
      <c r="D187" s="595" t="s">
        <v>493</v>
      </c>
      <c r="E187" s="596" t="s">
        <v>15</v>
      </c>
      <c r="F187" s="597">
        <v>9</v>
      </c>
      <c r="G187" s="598"/>
      <c r="H187" s="599"/>
    </row>
    <row r="188" spans="1:8" ht="13.8" thickBot="1" x14ac:dyDescent="0.3">
      <c r="A188" s="600" t="s">
        <v>37</v>
      </c>
      <c r="B188" s="601" t="s">
        <v>37</v>
      </c>
      <c r="C188" s="601"/>
      <c r="D188" s="602" t="str">
        <f>IF(D185="ESCRIBA AQUÍ EL NOMBRE DEL CAPITULO","SUBTOTAL","SUBTOTAL CAP "&amp;C185 &amp; "  " &amp; D185 &amp; ":")</f>
        <v>SUBTOTAL CAP 7  AIRES ACONDICIONADOS:</v>
      </c>
      <c r="E188" s="602"/>
      <c r="F188" s="602"/>
      <c r="G188" s="602"/>
      <c r="H188" s="603"/>
    </row>
    <row r="189" spans="1:8" ht="13.8" thickBot="1" x14ac:dyDescent="0.3">
      <c r="A189" s="600" t="s">
        <v>494</v>
      </c>
      <c r="B189" s="601"/>
      <c r="C189" s="617"/>
      <c r="D189" s="618" t="s">
        <v>494</v>
      </c>
      <c r="E189" s="618"/>
      <c r="F189" s="618"/>
      <c r="G189" s="618"/>
      <c r="H189" s="619"/>
    </row>
    <row r="190" spans="1:8" ht="13.8" thickBot="1" x14ac:dyDescent="0.3">
      <c r="A190" s="600"/>
      <c r="B190" s="601"/>
      <c r="C190" s="617">
        <v>8</v>
      </c>
      <c r="D190" s="618" t="s">
        <v>495</v>
      </c>
      <c r="E190" s="618"/>
      <c r="F190" s="618"/>
      <c r="G190" s="618"/>
      <c r="H190" s="619"/>
    </row>
    <row r="191" spans="1:8" ht="277.2" x14ac:dyDescent="0.25">
      <c r="A191" s="592"/>
      <c r="B191" s="593"/>
      <c r="C191" s="594">
        <v>8.1</v>
      </c>
      <c r="D191" s="595" t="s">
        <v>496</v>
      </c>
      <c r="E191" s="596" t="s">
        <v>15</v>
      </c>
      <c r="F191" s="597">
        <v>1</v>
      </c>
      <c r="G191" s="598"/>
      <c r="H191" s="599"/>
    </row>
    <row r="192" spans="1:8" ht="26.4" x14ac:dyDescent="0.25">
      <c r="A192" s="592"/>
      <c r="B192" s="593"/>
      <c r="C192" s="594">
        <v>8.02</v>
      </c>
      <c r="D192" s="595" t="s">
        <v>497</v>
      </c>
      <c r="E192" s="596" t="s">
        <v>27</v>
      </c>
      <c r="F192" s="597">
        <v>450</v>
      </c>
      <c r="G192" s="598"/>
      <c r="H192" s="599"/>
    </row>
    <row r="193" spans="1:8" x14ac:dyDescent="0.25">
      <c r="A193" s="592"/>
      <c r="B193" s="593"/>
      <c r="C193" s="594">
        <v>8.0299999999999994</v>
      </c>
      <c r="D193" s="595" t="s">
        <v>394</v>
      </c>
      <c r="E193" s="596" t="s">
        <v>15</v>
      </c>
      <c r="F193" s="597">
        <v>9</v>
      </c>
      <c r="G193" s="598"/>
      <c r="H193" s="599"/>
    </row>
    <row r="194" spans="1:8" ht="26.4" x14ac:dyDescent="0.25">
      <c r="A194" s="592"/>
      <c r="B194" s="593"/>
      <c r="C194" s="594">
        <v>8.0399999999999991</v>
      </c>
      <c r="D194" s="595" t="s">
        <v>498</v>
      </c>
      <c r="E194" s="596" t="s">
        <v>15</v>
      </c>
      <c r="F194" s="597">
        <v>9</v>
      </c>
      <c r="G194" s="598"/>
      <c r="H194" s="599"/>
    </row>
    <row r="195" spans="1:8" ht="39.6" x14ac:dyDescent="0.25">
      <c r="A195" s="592"/>
      <c r="B195" s="593"/>
      <c r="C195" s="594">
        <v>8.0500000000000007</v>
      </c>
      <c r="D195" s="595" t="s">
        <v>499</v>
      </c>
      <c r="E195" s="596" t="s">
        <v>15</v>
      </c>
      <c r="F195" s="597">
        <v>9</v>
      </c>
      <c r="G195" s="598"/>
      <c r="H195" s="599"/>
    </row>
    <row r="196" spans="1:8" ht="39.6" x14ac:dyDescent="0.25">
      <c r="A196" s="592"/>
      <c r="B196" s="593"/>
      <c r="C196" s="594">
        <v>8.06</v>
      </c>
      <c r="D196" s="595" t="s">
        <v>500</v>
      </c>
      <c r="E196" s="596" t="s">
        <v>15</v>
      </c>
      <c r="F196" s="597">
        <v>9</v>
      </c>
      <c r="G196" s="598"/>
      <c r="H196" s="599"/>
    </row>
    <row r="197" spans="1:8" ht="39.6" x14ac:dyDescent="0.25">
      <c r="A197" s="592"/>
      <c r="B197" s="593"/>
      <c r="C197" s="594">
        <v>8.07</v>
      </c>
      <c r="D197" s="595" t="s">
        <v>501</v>
      </c>
      <c r="E197" s="596" t="s">
        <v>15</v>
      </c>
      <c r="F197" s="597">
        <v>9</v>
      </c>
      <c r="G197" s="598"/>
      <c r="H197" s="599"/>
    </row>
    <row r="198" spans="1:8" ht="26.4" x14ac:dyDescent="0.25">
      <c r="A198" s="592"/>
      <c r="B198" s="593"/>
      <c r="C198" s="594">
        <v>8.08</v>
      </c>
      <c r="D198" s="595" t="s">
        <v>502</v>
      </c>
      <c r="E198" s="596" t="s">
        <v>15</v>
      </c>
      <c r="F198" s="597">
        <v>9</v>
      </c>
      <c r="G198" s="598"/>
      <c r="H198" s="599"/>
    </row>
    <row r="199" spans="1:8" ht="26.4" x14ac:dyDescent="0.25">
      <c r="A199" s="592"/>
      <c r="B199" s="593"/>
      <c r="C199" s="594">
        <v>8.09</v>
      </c>
      <c r="D199" s="595" t="s">
        <v>504</v>
      </c>
      <c r="E199" s="596" t="s">
        <v>15</v>
      </c>
      <c r="F199" s="597">
        <v>40</v>
      </c>
      <c r="G199" s="598"/>
      <c r="H199" s="599"/>
    </row>
    <row r="200" spans="1:8" x14ac:dyDescent="0.25">
      <c r="A200" s="592"/>
      <c r="B200" s="593"/>
      <c r="C200" s="594">
        <v>8.1</v>
      </c>
      <c r="D200" s="595" t="s">
        <v>503</v>
      </c>
      <c r="E200" s="596" t="s">
        <v>15</v>
      </c>
      <c r="F200" s="597">
        <v>20</v>
      </c>
      <c r="G200" s="598"/>
      <c r="H200" s="599"/>
    </row>
    <row r="201" spans="1:8" ht="13.8" thickBot="1" x14ac:dyDescent="0.3">
      <c r="A201" s="600" t="s">
        <v>37</v>
      </c>
      <c r="B201" s="601" t="s">
        <v>37</v>
      </c>
      <c r="C201" s="601"/>
      <c r="D201" s="602" t="str">
        <f>IF(D190="ESCRIBA AQUÍ EL NOMBRE DEL CAPITULO","SUBTOTAL","SUBTOTAL CAP "&amp;C190 &amp; "  " &amp; D190 &amp; ":")</f>
        <v>SUBTOTAL CAP 8  CABLEADO ESTRUCTURADO :</v>
      </c>
      <c r="E201" s="602"/>
      <c r="F201" s="602"/>
      <c r="G201" s="602"/>
      <c r="H201" s="603"/>
    </row>
    <row r="202" spans="1:8" ht="13.8" thickBot="1" x14ac:dyDescent="0.3">
      <c r="A202" s="600"/>
      <c r="B202" s="601"/>
      <c r="C202" s="617">
        <v>9</v>
      </c>
      <c r="D202" s="618" t="s">
        <v>505</v>
      </c>
      <c r="E202" s="618"/>
      <c r="F202" s="618"/>
      <c r="G202" s="618"/>
      <c r="H202" s="619"/>
    </row>
    <row r="203" spans="1:8" ht="52.8" x14ac:dyDescent="0.25">
      <c r="A203" s="592"/>
      <c r="B203" s="593"/>
      <c r="C203" s="594">
        <v>9.1</v>
      </c>
      <c r="D203" s="595" t="s">
        <v>506</v>
      </c>
      <c r="E203" s="596" t="s">
        <v>15</v>
      </c>
      <c r="F203" s="597">
        <v>1</v>
      </c>
      <c r="G203" s="598"/>
      <c r="H203" s="599"/>
    </row>
    <row r="204" spans="1:8" x14ac:dyDescent="0.25">
      <c r="A204" s="592"/>
      <c r="B204" s="593"/>
      <c r="C204" s="594">
        <v>9.1999999999999993</v>
      </c>
      <c r="D204" s="595" t="s">
        <v>507</v>
      </c>
      <c r="E204" s="596" t="s">
        <v>15</v>
      </c>
      <c r="F204" s="597">
        <v>1</v>
      </c>
      <c r="G204" s="598"/>
      <c r="H204" s="599"/>
    </row>
    <row r="205" spans="1:8" x14ac:dyDescent="0.25">
      <c r="A205" s="592"/>
      <c r="B205" s="593"/>
      <c r="C205" s="594">
        <v>9.3000000000000007</v>
      </c>
      <c r="D205" s="595" t="s">
        <v>508</v>
      </c>
      <c r="E205" s="596" t="s">
        <v>15</v>
      </c>
      <c r="F205" s="597">
        <v>1</v>
      </c>
      <c r="G205" s="598"/>
      <c r="H205" s="599"/>
    </row>
    <row r="206" spans="1:8" ht="13.8" thickBot="1" x14ac:dyDescent="0.3">
      <c r="A206" s="600" t="s">
        <v>37</v>
      </c>
      <c r="B206" s="601" t="s">
        <v>37</v>
      </c>
      <c r="C206" s="601"/>
      <c r="D206" s="602" t="str">
        <f>IF(D202="ESCRIBA AQUÍ EL NOMBRE DEL CAPITULO","SUBTOTAL","SUBTOTAL CAP "&amp;C202 &amp; "  " &amp; D202 &amp; ":")</f>
        <v>SUBTOTAL CAP 9  UPS:</v>
      </c>
      <c r="E206" s="602"/>
      <c r="F206" s="602"/>
      <c r="G206" s="602"/>
      <c r="H206" s="603"/>
    </row>
    <row r="207" spans="1:8" ht="13.8" thickBot="1" x14ac:dyDescent="0.3">
      <c r="A207" s="600"/>
      <c r="B207" s="601"/>
      <c r="C207" s="617">
        <v>10</v>
      </c>
      <c r="D207" s="618" t="s">
        <v>509</v>
      </c>
      <c r="E207" s="618"/>
      <c r="F207" s="618"/>
      <c r="G207" s="618"/>
      <c r="H207" s="619"/>
    </row>
    <row r="208" spans="1:8" ht="250.8" x14ac:dyDescent="0.25">
      <c r="A208" s="592"/>
      <c r="B208" s="593"/>
      <c r="C208" s="594">
        <v>10.1</v>
      </c>
      <c r="D208" s="595" t="s">
        <v>389</v>
      </c>
      <c r="E208" s="596" t="s">
        <v>15</v>
      </c>
      <c r="F208" s="597">
        <v>3</v>
      </c>
      <c r="G208" s="598"/>
      <c r="H208" s="599"/>
    </row>
    <row r="209" spans="1:9" ht="224.4" x14ac:dyDescent="0.25">
      <c r="A209" s="592"/>
      <c r="B209" s="593"/>
      <c r="C209" s="594">
        <v>10.199999999999999</v>
      </c>
      <c r="D209" s="595" t="s">
        <v>391</v>
      </c>
      <c r="E209" s="596" t="s">
        <v>15</v>
      </c>
      <c r="F209" s="597">
        <v>3</v>
      </c>
      <c r="G209" s="598"/>
      <c r="H209" s="599"/>
    </row>
    <row r="210" spans="1:9" x14ac:dyDescent="0.25">
      <c r="A210" s="592"/>
      <c r="B210" s="593"/>
      <c r="C210" s="594">
        <v>10.3</v>
      </c>
      <c r="D210" s="595" t="s">
        <v>392</v>
      </c>
      <c r="E210" s="596" t="s">
        <v>15</v>
      </c>
      <c r="F210" s="597">
        <v>3</v>
      </c>
      <c r="G210" s="598"/>
      <c r="H210" s="599"/>
    </row>
    <row r="211" spans="1:9" x14ac:dyDescent="0.25">
      <c r="A211" s="592"/>
      <c r="B211" s="593"/>
      <c r="C211" s="594">
        <v>10.4</v>
      </c>
      <c r="D211" s="595" t="s">
        <v>393</v>
      </c>
      <c r="E211" s="596" t="s">
        <v>27</v>
      </c>
      <c r="F211" s="597">
        <v>205</v>
      </c>
      <c r="G211" s="598"/>
      <c r="H211" s="599"/>
    </row>
    <row r="212" spans="1:9" x14ac:dyDescent="0.25">
      <c r="A212" s="592"/>
      <c r="B212" s="593"/>
      <c r="C212" s="594">
        <v>10.5</v>
      </c>
      <c r="D212" s="595" t="s">
        <v>394</v>
      </c>
      <c r="E212" s="596" t="s">
        <v>15</v>
      </c>
      <c r="F212" s="597">
        <v>3</v>
      </c>
      <c r="G212" s="598"/>
      <c r="H212" s="599"/>
    </row>
    <row r="213" spans="1:9" ht="13.8" thickBot="1" x14ac:dyDescent="0.3">
      <c r="A213" s="600" t="s">
        <v>37</v>
      </c>
      <c r="B213" s="601" t="s">
        <v>37</v>
      </c>
      <c r="C213" s="601"/>
      <c r="D213" s="602" t="str">
        <f>IF(D207="ESCRIBA AQUÍ EL NOMBRE DEL CAPITULO","SUBTOTAL","SUBTOTAL CAP "&amp;C207 &amp; "  " &amp; D207 &amp; ":")</f>
        <v>SUBTOTAL CAP 10  CCTV:</v>
      </c>
      <c r="E213" s="602"/>
      <c r="F213" s="602"/>
      <c r="G213" s="602"/>
      <c r="H213" s="603"/>
    </row>
    <row r="214" spans="1:9" ht="13.8" thickBot="1" x14ac:dyDescent="0.3">
      <c r="A214" s="600"/>
      <c r="B214" s="601"/>
      <c r="C214" s="617">
        <v>11</v>
      </c>
      <c r="D214" s="618" t="s">
        <v>510</v>
      </c>
      <c r="E214" s="618"/>
      <c r="F214" s="618"/>
      <c r="G214" s="618"/>
      <c r="H214" s="619"/>
    </row>
    <row r="215" spans="1:9" ht="18" customHeight="1" x14ac:dyDescent="0.25">
      <c r="A215" s="592"/>
      <c r="B215" s="593"/>
      <c r="C215" s="594">
        <v>11.01</v>
      </c>
      <c r="D215" s="595" t="s">
        <v>395</v>
      </c>
      <c r="E215" s="596" t="s">
        <v>15</v>
      </c>
      <c r="F215" s="597">
        <v>11</v>
      </c>
      <c r="G215" s="598"/>
      <c r="H215" s="599"/>
    </row>
    <row r="216" spans="1:9" ht="13.8" thickBot="1" x14ac:dyDescent="0.3">
      <c r="A216" s="600" t="s">
        <v>37</v>
      </c>
      <c r="B216" s="601" t="s">
        <v>37</v>
      </c>
      <c r="C216" s="601"/>
      <c r="D216" s="602" t="str">
        <f>IF(D214="ESCRIBA AQUÍ EL NOMBRE DEL CAPITULO","SUBTOTAL","SUBTOTAL CAP "&amp;C214 &amp; "  " &amp; D214 &amp; ":")</f>
        <v>SUBTOTAL CAP 11  DETECCION DE INCENDIOS:</v>
      </c>
      <c r="E216" s="602"/>
      <c r="F216" s="602"/>
      <c r="G216" s="602"/>
      <c r="H216" s="603"/>
    </row>
    <row r="217" spans="1:9" x14ac:dyDescent="0.25">
      <c r="A217" s="604"/>
      <c r="B217" s="605"/>
      <c r="C217" s="606"/>
      <c r="D217" s="620"/>
      <c r="E217" s="621"/>
      <c r="F217" s="622"/>
      <c r="G217" s="623"/>
      <c r="H217" s="624"/>
      <c r="I217" s="547"/>
    </row>
    <row r="218" spans="1:9" s="632" customFormat="1" ht="27" customHeight="1" x14ac:dyDescent="0.25">
      <c r="A218" s="625" t="s">
        <v>196</v>
      </c>
      <c r="B218" s="626"/>
      <c r="C218" s="627"/>
      <c r="D218" s="628" t="s">
        <v>516</v>
      </c>
      <c r="E218" s="629"/>
      <c r="F218" s="629"/>
      <c r="G218" s="629"/>
      <c r="H218" s="630"/>
      <c r="I218" s="631"/>
    </row>
    <row r="219" spans="1:9" s="638" customFormat="1" x14ac:dyDescent="0.25">
      <c r="A219" s="633"/>
      <c r="B219" s="639"/>
      <c r="C219" s="635"/>
      <c r="D219" s="636"/>
      <c r="E219" s="636"/>
      <c r="F219" s="636"/>
      <c r="G219" s="636"/>
      <c r="H219" s="637"/>
      <c r="I219" s="547"/>
    </row>
    <row r="220" spans="1:9" s="576" customFormat="1" ht="31.5" customHeight="1" x14ac:dyDescent="0.3">
      <c r="A220" s="574"/>
      <c r="B220" s="574"/>
      <c r="C220" s="575" t="s">
        <v>222</v>
      </c>
      <c r="D220" s="575"/>
      <c r="E220" s="575"/>
      <c r="F220" s="575"/>
      <c r="G220" s="575"/>
      <c r="H220" s="575"/>
    </row>
    <row r="221" spans="1:9" s="547" customFormat="1" ht="21" customHeight="1" x14ac:dyDescent="0.25">
      <c r="A221" s="531"/>
      <c r="B221" s="531"/>
      <c r="C221" s="569"/>
      <c r="D221" s="570"/>
      <c r="E221" s="571"/>
      <c r="F221" s="572"/>
      <c r="G221" s="572"/>
      <c r="H221" s="573"/>
    </row>
    <row r="222" spans="1:9" s="547" customFormat="1" ht="15.75" customHeight="1" x14ac:dyDescent="0.25">
      <c r="A222" s="577" t="s">
        <v>5</v>
      </c>
      <c r="B222" s="577"/>
      <c r="C222" s="578" t="s">
        <v>13</v>
      </c>
      <c r="D222" s="578" t="s">
        <v>14</v>
      </c>
      <c r="E222" s="578" t="s">
        <v>15</v>
      </c>
      <c r="F222" s="578" t="s">
        <v>16</v>
      </c>
      <c r="G222" s="578" t="s">
        <v>17</v>
      </c>
      <c r="H222" s="578" t="s">
        <v>18</v>
      </c>
    </row>
    <row r="223" spans="1:9" ht="18" customHeight="1" thickBot="1" x14ac:dyDescent="0.3">
      <c r="A223" s="531"/>
      <c r="B223" s="531"/>
      <c r="C223" s="579"/>
      <c r="D223" s="580"/>
      <c r="E223" s="581"/>
      <c r="F223" s="582"/>
      <c r="H223" s="584"/>
    </row>
    <row r="224" spans="1:9" x14ac:dyDescent="0.25">
      <c r="A224" s="586" t="s">
        <v>19</v>
      </c>
      <c r="B224" s="587" t="s">
        <v>19</v>
      </c>
      <c r="C224" s="587">
        <v>1</v>
      </c>
      <c r="D224" s="588" t="s">
        <v>20</v>
      </c>
      <c r="E224" s="589"/>
      <c r="F224" s="590"/>
      <c r="G224" s="590"/>
      <c r="H224" s="591"/>
    </row>
    <row r="225" spans="1:8" x14ac:dyDescent="0.25">
      <c r="A225" s="592" t="s">
        <v>21</v>
      </c>
      <c r="B225" s="593" t="s">
        <v>22</v>
      </c>
      <c r="C225" s="594">
        <v>1.01</v>
      </c>
      <c r="D225" s="595" t="s">
        <v>433</v>
      </c>
      <c r="E225" s="596" t="s">
        <v>434</v>
      </c>
      <c r="F225" s="597">
        <v>1</v>
      </c>
      <c r="G225" s="598"/>
      <c r="H225" s="599"/>
    </row>
    <row r="226" spans="1:8" ht="13.8" thickBot="1" x14ac:dyDescent="0.3">
      <c r="A226" s="600" t="s">
        <v>37</v>
      </c>
      <c r="B226" s="601" t="s">
        <v>37</v>
      </c>
      <c r="C226" s="601"/>
      <c r="D226" s="602" t="str">
        <f>IF(D224="ESCRIBA AQUÍ EL NOMBRE DEL CAPITULO","SUBTOTAL","SUBTOTAL CAP "&amp;C224 &amp; "  " &amp; D224 &amp; ":")</f>
        <v>SUBTOTAL CAP 1  PRELIMINARES:</v>
      </c>
      <c r="E226" s="602"/>
      <c r="F226" s="602"/>
      <c r="G226" s="602"/>
      <c r="H226" s="603"/>
    </row>
    <row r="227" spans="1:8" ht="13.8" thickBot="1" x14ac:dyDescent="0.3">
      <c r="A227" s="604"/>
      <c r="B227" s="605"/>
      <c r="C227" s="606"/>
      <c r="D227" s="607"/>
      <c r="E227" s="607"/>
      <c r="F227" s="607"/>
      <c r="G227" s="607"/>
      <c r="H227" s="608"/>
    </row>
    <row r="228" spans="1:8" ht="12" customHeight="1" thickBot="1" x14ac:dyDescent="0.3">
      <c r="A228" s="531"/>
      <c r="B228" s="609"/>
      <c r="C228" s="610">
        <v>2</v>
      </c>
      <c r="D228" s="611" t="s">
        <v>517</v>
      </c>
      <c r="E228" s="610"/>
      <c r="F228" s="610"/>
      <c r="G228" s="610"/>
      <c r="H228" s="610"/>
    </row>
    <row r="229" spans="1:8" x14ac:dyDescent="0.25">
      <c r="A229" s="586"/>
      <c r="B229" s="587"/>
      <c r="C229" s="587">
        <v>2</v>
      </c>
      <c r="D229" s="588" t="s">
        <v>436</v>
      </c>
      <c r="E229" s="589"/>
      <c r="F229" s="590"/>
      <c r="G229" s="590"/>
      <c r="H229" s="591"/>
    </row>
    <row r="230" spans="1:8" ht="26.4" x14ac:dyDescent="0.25">
      <c r="A230" s="592"/>
      <c r="B230" s="593"/>
      <c r="C230" s="594">
        <v>2.0099999999999998</v>
      </c>
      <c r="D230" s="595" t="s">
        <v>445</v>
      </c>
      <c r="E230" s="596" t="s">
        <v>27</v>
      </c>
      <c r="F230" s="597">
        <v>20</v>
      </c>
      <c r="G230" s="598"/>
      <c r="H230" s="599"/>
    </row>
    <row r="231" spans="1:8" ht="13.8" thickBot="1" x14ac:dyDescent="0.3">
      <c r="A231" s="600" t="s">
        <v>37</v>
      </c>
      <c r="B231" s="601" t="s">
        <v>37</v>
      </c>
      <c r="C231" s="601"/>
      <c r="D231" s="602" t="str">
        <f>IF(D228="ESCRIBA AQUÍ EL NOMBRE DEL CAPITULO","SUBTOTAL","SUBTOTAL CAP "&amp;C228 &amp; "  " &amp; D228 &amp; ":")</f>
        <v>SUBTOTAL CAP 2  ACOMETIDAS ELÉCTRICAS A TABLEROS DE DISTRIBUCIÓN:</v>
      </c>
      <c r="E231" s="602"/>
      <c r="F231" s="602"/>
      <c r="G231" s="602"/>
      <c r="H231" s="603"/>
    </row>
    <row r="232" spans="1:8" ht="12" customHeight="1" thickBot="1" x14ac:dyDescent="0.3">
      <c r="A232" s="531"/>
      <c r="B232" s="609"/>
      <c r="C232" s="610">
        <v>3</v>
      </c>
      <c r="D232" s="611" t="s">
        <v>446</v>
      </c>
      <c r="E232" s="610"/>
      <c r="F232" s="610"/>
      <c r="G232" s="610"/>
      <c r="H232" s="610"/>
    </row>
    <row r="233" spans="1:8" x14ac:dyDescent="0.25">
      <c r="A233" s="586"/>
      <c r="B233" s="587"/>
      <c r="C233" s="587">
        <v>3</v>
      </c>
      <c r="D233" s="588" t="s">
        <v>436</v>
      </c>
      <c r="E233" s="589"/>
      <c r="F233" s="590"/>
      <c r="G233" s="590"/>
      <c r="H233" s="591"/>
    </row>
    <row r="234" spans="1:8" ht="26.4" x14ac:dyDescent="0.25">
      <c r="A234" s="592"/>
      <c r="B234" s="593"/>
      <c r="C234" s="594">
        <v>3.01</v>
      </c>
      <c r="D234" s="595" t="s">
        <v>447</v>
      </c>
      <c r="E234" s="596" t="s">
        <v>27</v>
      </c>
      <c r="F234" s="597">
        <v>95</v>
      </c>
      <c r="G234" s="598"/>
      <c r="H234" s="599"/>
    </row>
    <row r="235" spans="1:8" ht="52.8" x14ac:dyDescent="0.25">
      <c r="A235" s="592"/>
      <c r="B235" s="593"/>
      <c r="C235" s="594">
        <v>3.02</v>
      </c>
      <c r="D235" s="595" t="s">
        <v>448</v>
      </c>
      <c r="E235" s="596" t="s">
        <v>15</v>
      </c>
      <c r="F235" s="597">
        <v>80</v>
      </c>
      <c r="G235" s="598"/>
      <c r="H235" s="599"/>
    </row>
    <row r="236" spans="1:8" ht="26.4" x14ac:dyDescent="0.25">
      <c r="A236" s="612"/>
      <c r="B236" s="593"/>
      <c r="C236" s="594">
        <v>3.03</v>
      </c>
      <c r="D236" s="613" t="s">
        <v>449</v>
      </c>
      <c r="E236" s="614" t="s">
        <v>15</v>
      </c>
      <c r="F236" s="615">
        <v>2</v>
      </c>
      <c r="G236" s="616"/>
      <c r="H236" s="599"/>
    </row>
    <row r="237" spans="1:8" ht="26.4" x14ac:dyDescent="0.25">
      <c r="A237" s="612"/>
      <c r="B237" s="593"/>
      <c r="C237" s="594">
        <v>3.04</v>
      </c>
      <c r="D237" s="613" t="s">
        <v>450</v>
      </c>
      <c r="E237" s="614" t="s">
        <v>15</v>
      </c>
      <c r="F237" s="615">
        <v>2</v>
      </c>
      <c r="G237" s="616"/>
      <c r="H237" s="599"/>
    </row>
    <row r="238" spans="1:8" ht="26.4" x14ac:dyDescent="0.25">
      <c r="A238" s="612"/>
      <c r="B238" s="593"/>
      <c r="C238" s="594">
        <v>3.05</v>
      </c>
      <c r="D238" s="613" t="s">
        <v>451</v>
      </c>
      <c r="E238" s="614" t="s">
        <v>15</v>
      </c>
      <c r="F238" s="615">
        <v>1</v>
      </c>
      <c r="G238" s="616"/>
      <c r="H238" s="599"/>
    </row>
    <row r="239" spans="1:8" ht="52.8" x14ac:dyDescent="0.25">
      <c r="A239" s="612"/>
      <c r="B239" s="593"/>
      <c r="C239" s="594">
        <v>3.06</v>
      </c>
      <c r="D239" s="613" t="s">
        <v>452</v>
      </c>
      <c r="E239" s="614" t="s">
        <v>15</v>
      </c>
      <c r="F239" s="615">
        <v>31</v>
      </c>
      <c r="G239" s="616"/>
      <c r="H239" s="599"/>
    </row>
    <row r="240" spans="1:8" ht="26.4" x14ac:dyDescent="0.25">
      <c r="A240" s="612"/>
      <c r="B240" s="593"/>
      <c r="C240" s="594">
        <v>3.07</v>
      </c>
      <c r="D240" s="613" t="s">
        <v>453</v>
      </c>
      <c r="E240" s="614" t="s">
        <v>15</v>
      </c>
      <c r="F240" s="615">
        <v>20</v>
      </c>
      <c r="G240" s="616"/>
      <c r="H240" s="599"/>
    </row>
    <row r="241" spans="1:8" ht="26.4" x14ac:dyDescent="0.25">
      <c r="A241" s="612"/>
      <c r="B241" s="593"/>
      <c r="C241" s="594">
        <v>3.08</v>
      </c>
      <c r="D241" s="613" t="s">
        <v>454</v>
      </c>
      <c r="E241" s="614" t="s">
        <v>15</v>
      </c>
      <c r="F241" s="615">
        <v>31</v>
      </c>
      <c r="G241" s="616"/>
      <c r="H241" s="599"/>
    </row>
    <row r="242" spans="1:8" ht="39.6" x14ac:dyDescent="0.25">
      <c r="A242" s="612"/>
      <c r="B242" s="593"/>
      <c r="C242" s="594">
        <v>3.09</v>
      </c>
      <c r="D242" s="613" t="s">
        <v>461</v>
      </c>
      <c r="E242" s="614" t="s">
        <v>15</v>
      </c>
      <c r="F242" s="615">
        <v>3</v>
      </c>
      <c r="G242" s="616"/>
      <c r="H242" s="599"/>
    </row>
    <row r="243" spans="1:8" ht="66" x14ac:dyDescent="0.25">
      <c r="A243" s="612"/>
      <c r="B243" s="593"/>
      <c r="C243" s="640"/>
      <c r="D243" s="613" t="s">
        <v>463</v>
      </c>
      <c r="E243" s="614" t="s">
        <v>15</v>
      </c>
      <c r="F243" s="615">
        <v>2</v>
      </c>
      <c r="G243" s="616"/>
      <c r="H243" s="599"/>
    </row>
    <row r="244" spans="1:8" ht="26.4" x14ac:dyDescent="0.25">
      <c r="A244" s="612"/>
      <c r="B244" s="593"/>
      <c r="C244" s="640"/>
      <c r="D244" s="613" t="s">
        <v>465</v>
      </c>
      <c r="E244" s="614" t="s">
        <v>15</v>
      </c>
      <c r="F244" s="615">
        <v>6</v>
      </c>
      <c r="G244" s="616"/>
      <c r="H244" s="599"/>
    </row>
    <row r="245" spans="1:8" ht="39.6" x14ac:dyDescent="0.25">
      <c r="A245" s="612"/>
      <c r="B245" s="593"/>
      <c r="C245" s="640"/>
      <c r="D245" s="613" t="s">
        <v>466</v>
      </c>
      <c r="E245" s="614" t="s">
        <v>15</v>
      </c>
      <c r="F245" s="615">
        <v>15</v>
      </c>
      <c r="G245" s="616"/>
      <c r="H245" s="599"/>
    </row>
    <row r="246" spans="1:8" x14ac:dyDescent="0.25">
      <c r="A246" s="612"/>
      <c r="B246" s="593"/>
      <c r="C246" s="640"/>
      <c r="D246" s="613" t="s">
        <v>467</v>
      </c>
      <c r="E246" s="614" t="s">
        <v>15</v>
      </c>
      <c r="F246" s="615">
        <v>20</v>
      </c>
      <c r="G246" s="616"/>
      <c r="H246" s="599"/>
    </row>
    <row r="247" spans="1:8" x14ac:dyDescent="0.25">
      <c r="A247" s="612"/>
      <c r="B247" s="593"/>
      <c r="C247" s="640"/>
      <c r="D247" s="613" t="s">
        <v>468</v>
      </c>
      <c r="E247" s="614" t="s">
        <v>15</v>
      </c>
      <c r="F247" s="615">
        <v>20</v>
      </c>
      <c r="G247" s="616"/>
      <c r="H247" s="599"/>
    </row>
    <row r="248" spans="1:8" ht="13.8" thickBot="1" x14ac:dyDescent="0.3">
      <c r="A248" s="600" t="s">
        <v>37</v>
      </c>
      <c r="B248" s="601" t="s">
        <v>37</v>
      </c>
      <c r="C248" s="601"/>
      <c r="D248" s="602" t="str">
        <f>IF(D232="ESCRIBA AQUÍ EL NOMBRE DEL CAPITULO","SUBTOTAL","SUBTOTAL CAP "&amp;C232 &amp; "  " &amp; D232 &amp; ":")</f>
        <v>SUBTOTAL CAP 3  ILUMINACIÓN:</v>
      </c>
      <c r="E248" s="602"/>
      <c r="F248" s="602"/>
      <c r="G248" s="602"/>
      <c r="H248" s="603"/>
    </row>
    <row r="249" spans="1:8" ht="13.8" thickBot="1" x14ac:dyDescent="0.3">
      <c r="A249" s="600"/>
      <c r="B249" s="601"/>
      <c r="C249" s="617">
        <v>4</v>
      </c>
      <c r="D249" s="618" t="s">
        <v>469</v>
      </c>
      <c r="E249" s="618"/>
      <c r="F249" s="618"/>
      <c r="G249" s="618"/>
      <c r="H249" s="619"/>
    </row>
    <row r="250" spans="1:8" ht="26.4" x14ac:dyDescent="0.25">
      <c r="A250" s="592"/>
      <c r="B250" s="593"/>
      <c r="C250" s="594">
        <v>4.01</v>
      </c>
      <c r="D250" s="595" t="s">
        <v>470</v>
      </c>
      <c r="E250" s="596" t="s">
        <v>27</v>
      </c>
      <c r="F250" s="597">
        <v>160</v>
      </c>
      <c r="G250" s="598"/>
      <c r="H250" s="599"/>
    </row>
    <row r="251" spans="1:8" ht="39.6" x14ac:dyDescent="0.25">
      <c r="A251" s="592"/>
      <c r="B251" s="593"/>
      <c r="C251" s="594">
        <v>4.0199999999999996</v>
      </c>
      <c r="D251" s="595" t="s">
        <v>471</v>
      </c>
      <c r="E251" s="596" t="s">
        <v>15</v>
      </c>
      <c r="F251" s="597">
        <v>30</v>
      </c>
      <c r="G251" s="598"/>
      <c r="H251" s="599"/>
    </row>
    <row r="252" spans="1:8" ht="26.4" x14ac:dyDescent="0.25">
      <c r="A252" s="592"/>
      <c r="B252" s="593"/>
      <c r="C252" s="594">
        <v>4.03</v>
      </c>
      <c r="D252" s="595" t="s">
        <v>473</v>
      </c>
      <c r="E252" s="596" t="s">
        <v>15</v>
      </c>
      <c r="F252" s="597">
        <v>26</v>
      </c>
      <c r="G252" s="598"/>
      <c r="H252" s="599"/>
    </row>
    <row r="253" spans="1:8" x14ac:dyDescent="0.25">
      <c r="A253" s="592"/>
      <c r="B253" s="593"/>
      <c r="C253" s="594">
        <v>4.04</v>
      </c>
      <c r="D253" s="595" t="s">
        <v>518</v>
      </c>
      <c r="E253" s="596" t="s">
        <v>15</v>
      </c>
      <c r="F253" s="597">
        <v>26</v>
      </c>
      <c r="G253" s="598"/>
      <c r="H253" s="599"/>
    </row>
    <row r="254" spans="1:8" x14ac:dyDescent="0.25">
      <c r="A254" s="592"/>
      <c r="B254" s="593"/>
      <c r="C254" s="594">
        <v>4.05</v>
      </c>
      <c r="D254" s="595" t="s">
        <v>476</v>
      </c>
      <c r="E254" s="596" t="s">
        <v>15</v>
      </c>
      <c r="F254" s="597">
        <v>4</v>
      </c>
      <c r="G254" s="598"/>
      <c r="H254" s="599"/>
    </row>
    <row r="255" spans="1:8" ht="13.8" thickBot="1" x14ac:dyDescent="0.3">
      <c r="A255" s="600" t="s">
        <v>37</v>
      </c>
      <c r="B255" s="601" t="s">
        <v>37</v>
      </c>
      <c r="C255" s="601"/>
      <c r="D255" s="602" t="str">
        <f>IF(D249="ESCRIBA AQUÍ EL NOMBRE DEL CAPITULO","SUBTOTAL","SUBTOTAL CAP "&amp;C249 &amp; "  " &amp; D249 &amp; ":")</f>
        <v>SUBTOTAL CAP 4  TOMAS NORMALES Y REGULADOS:</v>
      </c>
      <c r="E255" s="602"/>
      <c r="F255" s="602"/>
      <c r="G255" s="602"/>
      <c r="H255" s="603"/>
    </row>
    <row r="256" spans="1:8" ht="13.8" thickBot="1" x14ac:dyDescent="0.3">
      <c r="A256" s="600"/>
      <c r="B256" s="601"/>
      <c r="C256" s="617">
        <v>5</v>
      </c>
      <c r="D256" s="618" t="s">
        <v>478</v>
      </c>
      <c r="E256" s="618"/>
      <c r="F256" s="618"/>
      <c r="G256" s="618"/>
      <c r="H256" s="619"/>
    </row>
    <row r="257" spans="1:8" ht="26.4" x14ac:dyDescent="0.25">
      <c r="A257" s="592"/>
      <c r="B257" s="593"/>
      <c r="C257" s="594">
        <v>5.01</v>
      </c>
      <c r="D257" s="595" t="s">
        <v>480</v>
      </c>
      <c r="E257" s="596" t="s">
        <v>15</v>
      </c>
      <c r="F257" s="597">
        <v>1</v>
      </c>
      <c r="G257" s="598"/>
      <c r="H257" s="599"/>
    </row>
    <row r="258" spans="1:8" ht="26.4" x14ac:dyDescent="0.25">
      <c r="A258" s="592"/>
      <c r="B258" s="593"/>
      <c r="C258" s="594">
        <v>5.0199999999999996</v>
      </c>
      <c r="D258" s="595" t="s">
        <v>481</v>
      </c>
      <c r="E258" s="596" t="s">
        <v>15</v>
      </c>
      <c r="F258" s="597">
        <v>0</v>
      </c>
      <c r="G258" s="598"/>
      <c r="H258" s="599"/>
    </row>
    <row r="259" spans="1:8" ht="26.4" x14ac:dyDescent="0.25">
      <c r="A259" s="592"/>
      <c r="B259" s="593"/>
      <c r="C259" s="594">
        <v>5.03</v>
      </c>
      <c r="D259" s="595" t="s">
        <v>482</v>
      </c>
      <c r="E259" s="596" t="s">
        <v>15</v>
      </c>
      <c r="F259" s="597">
        <v>0</v>
      </c>
      <c r="G259" s="598"/>
      <c r="H259" s="599"/>
    </row>
    <row r="260" spans="1:8" ht="26.4" x14ac:dyDescent="0.25">
      <c r="A260" s="592"/>
      <c r="B260" s="593"/>
      <c r="C260" s="594">
        <v>5.04</v>
      </c>
      <c r="D260" s="595" t="s">
        <v>483</v>
      </c>
      <c r="E260" s="596" t="s">
        <v>27</v>
      </c>
      <c r="F260" s="597">
        <v>15</v>
      </c>
      <c r="G260" s="598"/>
      <c r="H260" s="599"/>
    </row>
    <row r="261" spans="1:8" ht="26.4" x14ac:dyDescent="0.25">
      <c r="A261" s="592"/>
      <c r="B261" s="593"/>
      <c r="C261" s="594">
        <v>5.05</v>
      </c>
      <c r="D261" s="595" t="s">
        <v>484</v>
      </c>
      <c r="E261" s="596" t="s">
        <v>27</v>
      </c>
      <c r="F261" s="597">
        <v>0</v>
      </c>
      <c r="G261" s="598"/>
      <c r="H261" s="599"/>
    </row>
    <row r="262" spans="1:8" x14ac:dyDescent="0.25">
      <c r="A262" s="612"/>
      <c r="B262" s="593"/>
      <c r="C262" s="594">
        <v>5.0599999999999996</v>
      </c>
      <c r="D262" s="613" t="s">
        <v>485</v>
      </c>
      <c r="E262" s="614" t="s">
        <v>15</v>
      </c>
      <c r="F262" s="615">
        <v>1</v>
      </c>
      <c r="G262" s="616"/>
      <c r="H262" s="599"/>
    </row>
    <row r="263" spans="1:8" x14ac:dyDescent="0.25">
      <c r="A263" s="612"/>
      <c r="B263" s="593"/>
      <c r="C263" s="594">
        <v>5.07</v>
      </c>
      <c r="D263" s="613" t="s">
        <v>486</v>
      </c>
      <c r="E263" s="614" t="s">
        <v>15</v>
      </c>
      <c r="F263" s="615">
        <v>0</v>
      </c>
      <c r="G263" s="616"/>
      <c r="H263" s="599"/>
    </row>
    <row r="264" spans="1:8" x14ac:dyDescent="0.25">
      <c r="A264" s="612"/>
      <c r="B264" s="593"/>
      <c r="C264" s="594">
        <v>5.08</v>
      </c>
      <c r="D264" s="613" t="s">
        <v>487</v>
      </c>
      <c r="E264" s="614" t="s">
        <v>15</v>
      </c>
      <c r="F264" s="615">
        <v>0</v>
      </c>
      <c r="G264" s="616"/>
      <c r="H264" s="599"/>
    </row>
    <row r="265" spans="1:8" x14ac:dyDescent="0.25">
      <c r="A265" s="612"/>
      <c r="B265" s="593"/>
      <c r="C265" s="594">
        <v>5.09</v>
      </c>
      <c r="D265" s="613" t="s">
        <v>488</v>
      </c>
      <c r="E265" s="614" t="s">
        <v>15</v>
      </c>
      <c r="F265" s="615">
        <v>1</v>
      </c>
      <c r="G265" s="616"/>
      <c r="H265" s="599"/>
    </row>
    <row r="266" spans="1:8" ht="13.8" thickBot="1" x14ac:dyDescent="0.3">
      <c r="A266" s="600" t="s">
        <v>37</v>
      </c>
      <c r="B266" s="601" t="s">
        <v>37</v>
      </c>
      <c r="C266" s="601"/>
      <c r="D266" s="602" t="str">
        <f>IF(D256="ESCRIBA AQUÍ EL NOMBRE DEL CAPITULO","SUBTOTAL","SUBTOTAL CAP "&amp;C256 &amp; "  " &amp; D256 &amp; ":")</f>
        <v>SUBTOTAL CAP 5  ACOMETIDAS Y TABLEROS DE DISTRIBUCION ELECTRICA:</v>
      </c>
      <c r="E266" s="602"/>
      <c r="F266" s="602"/>
      <c r="G266" s="602"/>
      <c r="H266" s="603"/>
    </row>
    <row r="267" spans="1:8" ht="13.8" thickBot="1" x14ac:dyDescent="0.3">
      <c r="A267" s="600"/>
      <c r="B267" s="601"/>
      <c r="C267" s="617">
        <v>6</v>
      </c>
      <c r="D267" s="618" t="s">
        <v>489</v>
      </c>
      <c r="E267" s="618"/>
      <c r="F267" s="618"/>
      <c r="G267" s="618"/>
      <c r="H267" s="619"/>
    </row>
    <row r="268" spans="1:8" ht="132" x14ac:dyDescent="0.25">
      <c r="A268" s="592"/>
      <c r="B268" s="593"/>
      <c r="C268" s="594">
        <v>6.01</v>
      </c>
      <c r="D268" s="595" t="s">
        <v>490</v>
      </c>
      <c r="E268" s="596" t="s">
        <v>15</v>
      </c>
      <c r="F268" s="597"/>
      <c r="G268" s="598"/>
      <c r="H268" s="599"/>
    </row>
    <row r="269" spans="1:8" ht="13.8" thickBot="1" x14ac:dyDescent="0.3">
      <c r="A269" s="600" t="s">
        <v>37</v>
      </c>
      <c r="B269" s="601" t="s">
        <v>37</v>
      </c>
      <c r="C269" s="601"/>
      <c r="D269" s="602" t="str">
        <f>IF(D267="ESCRIBA AQUÍ EL NOMBRE DEL CAPITULO","SUBTOTAL","SUBTOTAL CAP "&amp;C267 &amp; "  " &amp; D267 &amp; ":")</f>
        <v>SUBTOTAL CAP 6  SISTEMA PUESTA A TIERRA y/o EQUIPOTENCIALIZACION :</v>
      </c>
      <c r="E269" s="602"/>
      <c r="F269" s="602"/>
      <c r="G269" s="602"/>
      <c r="H269" s="603"/>
    </row>
    <row r="270" spans="1:8" ht="13.8" thickBot="1" x14ac:dyDescent="0.3">
      <c r="A270" s="600" t="s">
        <v>494</v>
      </c>
      <c r="B270" s="601"/>
      <c r="C270" s="617"/>
      <c r="D270" s="618" t="s">
        <v>494</v>
      </c>
      <c r="E270" s="618"/>
      <c r="F270" s="618"/>
      <c r="G270" s="618"/>
      <c r="H270" s="619"/>
    </row>
    <row r="271" spans="1:8" ht="13.8" thickBot="1" x14ac:dyDescent="0.3">
      <c r="A271" s="600"/>
      <c r="B271" s="601"/>
      <c r="C271" s="617">
        <v>7</v>
      </c>
      <c r="D271" s="618" t="s">
        <v>495</v>
      </c>
      <c r="E271" s="618"/>
      <c r="F271" s="618"/>
      <c r="G271" s="618"/>
      <c r="H271" s="619"/>
    </row>
    <row r="272" spans="1:8" x14ac:dyDescent="0.25">
      <c r="A272" s="592"/>
      <c r="B272" s="593"/>
      <c r="C272" s="594">
        <v>7.01</v>
      </c>
      <c r="D272" s="595" t="s">
        <v>519</v>
      </c>
      <c r="E272" s="596" t="s">
        <v>15</v>
      </c>
      <c r="F272" s="597">
        <v>2</v>
      </c>
      <c r="G272" s="598"/>
      <c r="H272" s="599"/>
    </row>
    <row r="273" spans="1:8" ht="26.4" x14ac:dyDescent="0.25">
      <c r="A273" s="592"/>
      <c r="B273" s="593"/>
      <c r="C273" s="594">
        <v>7.02</v>
      </c>
      <c r="D273" s="595" t="s">
        <v>497</v>
      </c>
      <c r="E273" s="596" t="s">
        <v>27</v>
      </c>
      <c r="F273" s="597">
        <v>480</v>
      </c>
      <c r="G273" s="598"/>
      <c r="H273" s="599"/>
    </row>
    <row r="274" spans="1:8" x14ac:dyDescent="0.25">
      <c r="A274" s="592"/>
      <c r="B274" s="593"/>
      <c r="C274" s="594">
        <v>7.03</v>
      </c>
      <c r="D274" s="595" t="s">
        <v>394</v>
      </c>
      <c r="E274" s="596" t="s">
        <v>15</v>
      </c>
      <c r="F274" s="597">
        <v>11</v>
      </c>
      <c r="G274" s="598"/>
      <c r="H274" s="599"/>
    </row>
    <row r="275" spans="1:8" ht="26.4" x14ac:dyDescent="0.25">
      <c r="A275" s="592"/>
      <c r="B275" s="593"/>
      <c r="C275" s="594">
        <v>7.04</v>
      </c>
      <c r="D275" s="595" t="s">
        <v>498</v>
      </c>
      <c r="E275" s="596" t="s">
        <v>15</v>
      </c>
      <c r="F275" s="597">
        <v>11</v>
      </c>
      <c r="G275" s="598"/>
      <c r="H275" s="599"/>
    </row>
    <row r="276" spans="1:8" ht="39.6" x14ac:dyDescent="0.25">
      <c r="A276" s="592"/>
      <c r="B276" s="593"/>
      <c r="C276" s="594">
        <v>7.05</v>
      </c>
      <c r="D276" s="595" t="s">
        <v>499</v>
      </c>
      <c r="E276" s="596" t="s">
        <v>15</v>
      </c>
      <c r="F276" s="597">
        <v>11</v>
      </c>
      <c r="G276" s="598"/>
      <c r="H276" s="599"/>
    </row>
    <row r="277" spans="1:8" ht="39.6" x14ac:dyDescent="0.25">
      <c r="A277" s="592"/>
      <c r="B277" s="593"/>
      <c r="C277" s="594">
        <v>7.06</v>
      </c>
      <c r="D277" s="595" t="s">
        <v>500</v>
      </c>
      <c r="E277" s="596" t="s">
        <v>15</v>
      </c>
      <c r="F277" s="597">
        <v>11</v>
      </c>
      <c r="G277" s="598"/>
      <c r="H277" s="599"/>
    </row>
    <row r="278" spans="1:8" ht="39.6" x14ac:dyDescent="0.25">
      <c r="A278" s="592"/>
      <c r="B278" s="593"/>
      <c r="C278" s="594">
        <v>7.07</v>
      </c>
      <c r="D278" s="595" t="s">
        <v>501</v>
      </c>
      <c r="E278" s="596" t="s">
        <v>15</v>
      </c>
      <c r="F278" s="597">
        <v>11</v>
      </c>
      <c r="G278" s="598"/>
      <c r="H278" s="599"/>
    </row>
    <row r="279" spans="1:8" ht="26.4" x14ac:dyDescent="0.25">
      <c r="A279" s="592"/>
      <c r="B279" s="593"/>
      <c r="C279" s="594">
        <v>7.08</v>
      </c>
      <c r="D279" s="595" t="s">
        <v>502</v>
      </c>
      <c r="E279" s="596" t="s">
        <v>15</v>
      </c>
      <c r="F279" s="597">
        <v>11</v>
      </c>
      <c r="G279" s="598"/>
      <c r="H279" s="599"/>
    </row>
    <row r="280" spans="1:8" x14ac:dyDescent="0.25">
      <c r="A280" s="592"/>
      <c r="B280" s="593"/>
      <c r="C280" s="594">
        <v>7.09</v>
      </c>
      <c r="D280" s="595" t="s">
        <v>503</v>
      </c>
      <c r="E280" s="596" t="s">
        <v>15</v>
      </c>
      <c r="F280" s="597">
        <v>5</v>
      </c>
      <c r="G280" s="598"/>
      <c r="H280" s="599"/>
    </row>
    <row r="281" spans="1:8" x14ac:dyDescent="0.25">
      <c r="A281" s="592"/>
      <c r="B281" s="593"/>
      <c r="C281" s="594">
        <v>7.1</v>
      </c>
      <c r="D281" s="595" t="s">
        <v>520</v>
      </c>
      <c r="E281" s="596" t="s">
        <v>27</v>
      </c>
      <c r="F281" s="597">
        <v>20</v>
      </c>
      <c r="G281" s="598"/>
      <c r="H281" s="599"/>
    </row>
    <row r="282" spans="1:8" ht="13.8" thickBot="1" x14ac:dyDescent="0.3">
      <c r="A282" s="600" t="s">
        <v>37</v>
      </c>
      <c r="B282" s="601" t="s">
        <v>37</v>
      </c>
      <c r="C282" s="601"/>
      <c r="D282" s="602" t="str">
        <f>IF(D271="ESCRIBA AQUÍ EL NOMBRE DEL CAPITULO","SUBTOTAL","SUBTOTAL CAP "&amp;C271 &amp; "  " &amp; D271 &amp; ":")</f>
        <v>SUBTOTAL CAP 7  CABLEADO ESTRUCTURADO :</v>
      </c>
      <c r="E282" s="602"/>
      <c r="F282" s="602"/>
      <c r="G282" s="602"/>
      <c r="H282" s="603"/>
    </row>
    <row r="283" spans="1:8" ht="13.8" thickBot="1" x14ac:dyDescent="0.3">
      <c r="A283" s="600"/>
      <c r="B283" s="601"/>
      <c r="C283" s="617">
        <v>8</v>
      </c>
      <c r="D283" s="618" t="s">
        <v>505</v>
      </c>
      <c r="E283" s="618"/>
      <c r="F283" s="618"/>
      <c r="G283" s="618"/>
      <c r="H283" s="619"/>
    </row>
    <row r="284" spans="1:8" ht="52.8" x14ac:dyDescent="0.25">
      <c r="A284" s="592"/>
      <c r="B284" s="593"/>
      <c r="C284" s="594">
        <v>8.01</v>
      </c>
      <c r="D284" s="595" t="s">
        <v>506</v>
      </c>
      <c r="E284" s="596" t="s">
        <v>15</v>
      </c>
      <c r="F284" s="597">
        <v>1</v>
      </c>
      <c r="G284" s="598"/>
      <c r="H284" s="599"/>
    </row>
    <row r="285" spans="1:8" x14ac:dyDescent="0.25">
      <c r="A285" s="592"/>
      <c r="B285" s="593"/>
      <c r="C285" s="594">
        <v>8.02</v>
      </c>
      <c r="D285" s="595" t="s">
        <v>507</v>
      </c>
      <c r="E285" s="596" t="s">
        <v>15</v>
      </c>
      <c r="F285" s="597">
        <v>1</v>
      </c>
      <c r="G285" s="598"/>
      <c r="H285" s="599"/>
    </row>
    <row r="286" spans="1:8" x14ac:dyDescent="0.25">
      <c r="A286" s="592"/>
      <c r="B286" s="593"/>
      <c r="C286" s="594">
        <v>8.0299999999999994</v>
      </c>
      <c r="D286" s="595" t="s">
        <v>508</v>
      </c>
      <c r="E286" s="596" t="s">
        <v>15</v>
      </c>
      <c r="F286" s="597">
        <v>1</v>
      </c>
      <c r="G286" s="598"/>
      <c r="H286" s="599"/>
    </row>
    <row r="287" spans="1:8" ht="13.8" thickBot="1" x14ac:dyDescent="0.3">
      <c r="A287" s="600" t="s">
        <v>37</v>
      </c>
      <c r="B287" s="601" t="s">
        <v>37</v>
      </c>
      <c r="C287" s="601"/>
      <c r="D287" s="602" t="str">
        <f>IF(D283="ESCRIBA AQUÍ EL NOMBRE DEL CAPITULO","SUBTOTAL","SUBTOTAL CAP "&amp;C283 &amp; "  " &amp; D283 &amp; ":")</f>
        <v>SUBTOTAL CAP 8  UPS:</v>
      </c>
      <c r="E287" s="602"/>
      <c r="F287" s="602"/>
      <c r="G287" s="602"/>
      <c r="H287" s="603"/>
    </row>
    <row r="288" spans="1:8" ht="13.8" thickBot="1" x14ac:dyDescent="0.3">
      <c r="A288" s="600"/>
      <c r="B288" s="601"/>
      <c r="C288" s="617">
        <v>10</v>
      </c>
      <c r="D288" s="618" t="s">
        <v>509</v>
      </c>
      <c r="E288" s="618"/>
      <c r="F288" s="618"/>
      <c r="G288" s="618"/>
      <c r="H288" s="619"/>
    </row>
    <row r="289" spans="1:9" ht="250.8" x14ac:dyDescent="0.25">
      <c r="A289" s="592"/>
      <c r="B289" s="593"/>
      <c r="C289" s="594">
        <v>10.1</v>
      </c>
      <c r="D289" s="595" t="s">
        <v>389</v>
      </c>
      <c r="E289" s="596" t="s">
        <v>15</v>
      </c>
      <c r="F289" s="597">
        <v>3</v>
      </c>
      <c r="G289" s="598"/>
      <c r="H289" s="599"/>
    </row>
    <row r="290" spans="1:9" ht="224.4" x14ac:dyDescent="0.25">
      <c r="A290" s="592"/>
      <c r="B290" s="593"/>
      <c r="C290" s="594">
        <v>10.199999999999999</v>
      </c>
      <c r="D290" s="595" t="s">
        <v>391</v>
      </c>
      <c r="E290" s="596" t="s">
        <v>15</v>
      </c>
      <c r="F290" s="597">
        <v>3</v>
      </c>
      <c r="G290" s="598"/>
      <c r="H290" s="599"/>
    </row>
    <row r="291" spans="1:9" ht="277.2" x14ac:dyDescent="0.25">
      <c r="A291" s="592"/>
      <c r="B291" s="593"/>
      <c r="C291" s="594">
        <v>10.3</v>
      </c>
      <c r="D291" s="595" t="s">
        <v>521</v>
      </c>
      <c r="E291" s="596" t="s">
        <v>15</v>
      </c>
      <c r="F291" s="597">
        <v>2</v>
      </c>
      <c r="G291" s="598"/>
      <c r="H291" s="599"/>
    </row>
    <row r="292" spans="1:9" ht="224.4" x14ac:dyDescent="0.25">
      <c r="A292" s="592"/>
      <c r="B292" s="593"/>
      <c r="C292" s="594">
        <v>10.4</v>
      </c>
      <c r="D292" s="595" t="s">
        <v>391</v>
      </c>
      <c r="E292" s="596" t="s">
        <v>15</v>
      </c>
      <c r="F292" s="597">
        <v>5</v>
      </c>
      <c r="G292" s="598"/>
      <c r="H292" s="599"/>
    </row>
    <row r="293" spans="1:9" x14ac:dyDescent="0.25">
      <c r="A293" s="592"/>
      <c r="B293" s="593"/>
      <c r="C293" s="594">
        <v>10.5</v>
      </c>
      <c r="D293" s="595" t="s">
        <v>392</v>
      </c>
      <c r="E293" s="596" t="s">
        <v>15</v>
      </c>
      <c r="F293" s="597">
        <v>5</v>
      </c>
      <c r="G293" s="598"/>
      <c r="H293" s="599"/>
    </row>
    <row r="294" spans="1:9" x14ac:dyDescent="0.25">
      <c r="A294" s="592"/>
      <c r="B294" s="593"/>
      <c r="C294" s="594"/>
      <c r="D294" s="595" t="s">
        <v>393</v>
      </c>
      <c r="E294" s="596" t="s">
        <v>27</v>
      </c>
      <c r="F294" s="597">
        <v>120</v>
      </c>
      <c r="G294" s="598"/>
      <c r="H294" s="599"/>
    </row>
    <row r="295" spans="1:9" x14ac:dyDescent="0.25">
      <c r="A295" s="592"/>
      <c r="B295" s="593"/>
      <c r="C295" s="594"/>
      <c r="D295" s="595" t="s">
        <v>394</v>
      </c>
      <c r="E295" s="596" t="s">
        <v>15</v>
      </c>
      <c r="F295" s="597">
        <v>5</v>
      </c>
      <c r="G295" s="598"/>
      <c r="H295" s="599"/>
    </row>
    <row r="296" spans="1:9" ht="330" x14ac:dyDescent="0.25">
      <c r="A296" s="592"/>
      <c r="B296" s="593"/>
      <c r="C296" s="594"/>
      <c r="D296" s="595" t="s">
        <v>402</v>
      </c>
      <c r="E296" s="596" t="s">
        <v>15</v>
      </c>
      <c r="F296" s="597">
        <v>3</v>
      </c>
      <c r="G296" s="598"/>
      <c r="H296" s="599"/>
    </row>
    <row r="297" spans="1:9" ht="330" x14ac:dyDescent="0.25">
      <c r="A297" s="592"/>
      <c r="B297" s="593"/>
      <c r="C297" s="594"/>
      <c r="D297" s="595" t="s">
        <v>403</v>
      </c>
      <c r="E297" s="596" t="s">
        <v>15</v>
      </c>
      <c r="F297" s="597">
        <v>3</v>
      </c>
      <c r="G297" s="598"/>
      <c r="H297" s="599"/>
    </row>
    <row r="298" spans="1:9" s="643" customFormat="1" ht="13.8" thickBot="1" x14ac:dyDescent="0.3">
      <c r="A298" s="641" t="s">
        <v>37</v>
      </c>
      <c r="B298" s="642" t="s">
        <v>37</v>
      </c>
      <c r="C298" s="642"/>
      <c r="D298" s="602" t="str">
        <f>IF(D288="ESCRIBA AQUÍ EL NOMBRE DEL CAPITULO","SUBTOTAL","SUBTOTAL CAP "&amp;C288 &amp; "  " &amp; D288 &amp; ":")</f>
        <v>SUBTOTAL CAP 10  CCTV:</v>
      </c>
      <c r="E298" s="602"/>
      <c r="F298" s="602"/>
      <c r="G298" s="602"/>
      <c r="H298" s="603"/>
    </row>
    <row r="299" spans="1:9" s="638" customFormat="1" ht="13.8" thickBot="1" x14ac:dyDescent="0.3">
      <c r="A299" s="633"/>
      <c r="B299" s="639"/>
      <c r="C299" s="635"/>
      <c r="D299" s="636"/>
      <c r="E299" s="636"/>
      <c r="F299" s="636"/>
      <c r="G299" s="636"/>
      <c r="H299" s="637"/>
      <c r="I299" s="547"/>
    </row>
    <row r="300" spans="1:9" ht="13.8" thickBot="1" x14ac:dyDescent="0.3">
      <c r="A300" s="600"/>
      <c r="B300" s="601"/>
      <c r="C300" s="617">
        <v>11</v>
      </c>
      <c r="D300" s="618" t="s">
        <v>510</v>
      </c>
      <c r="E300" s="618"/>
      <c r="F300" s="618"/>
      <c r="G300" s="618"/>
      <c r="H300" s="619"/>
    </row>
    <row r="301" spans="1:9" ht="18" customHeight="1" x14ac:dyDescent="0.25">
      <c r="A301" s="592"/>
      <c r="B301" s="593"/>
      <c r="C301" s="594">
        <v>11.01</v>
      </c>
      <c r="D301" s="595" t="s">
        <v>395</v>
      </c>
      <c r="E301" s="596" t="s">
        <v>15</v>
      </c>
      <c r="F301" s="597">
        <v>10</v>
      </c>
      <c r="G301" s="598"/>
      <c r="H301" s="599"/>
    </row>
    <row r="302" spans="1:9" ht="13.8" thickBot="1" x14ac:dyDescent="0.3">
      <c r="A302" s="600" t="s">
        <v>37</v>
      </c>
      <c r="B302" s="601" t="s">
        <v>37</v>
      </c>
      <c r="C302" s="601"/>
      <c r="D302" s="602" t="str">
        <f>IF(D300="ESCRIBA AQUÍ EL NOMBRE DEL CAPITULO","SUBTOTAL","SUBTOTAL CAP "&amp;C300 &amp; "  " &amp; D300 &amp; ":")</f>
        <v>SUBTOTAL CAP 11  DETECCION DE INCENDIOS:</v>
      </c>
      <c r="E302" s="602"/>
      <c r="F302" s="602"/>
      <c r="G302" s="602"/>
      <c r="H302" s="603"/>
    </row>
    <row r="303" spans="1:9" x14ac:dyDescent="0.25">
      <c r="A303" s="644"/>
      <c r="B303" s="645"/>
      <c r="C303" s="646"/>
      <c r="D303" s="647"/>
      <c r="E303" s="647"/>
      <c r="F303" s="647"/>
      <c r="G303" s="647"/>
      <c r="H303" s="648"/>
    </row>
    <row r="304" spans="1:9" s="632" customFormat="1" ht="27" customHeight="1" x14ac:dyDescent="0.25">
      <c r="A304" s="625" t="s">
        <v>196</v>
      </c>
      <c r="B304" s="626"/>
      <c r="C304" s="627"/>
      <c r="D304" s="628" t="s">
        <v>522</v>
      </c>
      <c r="E304" s="629"/>
      <c r="F304" s="629"/>
      <c r="G304" s="629"/>
      <c r="H304" s="630"/>
      <c r="I304" s="631"/>
    </row>
    <row r="305" spans="1:9" s="632" customFormat="1" ht="27" customHeight="1" thickBot="1" x14ac:dyDescent="0.3">
      <c r="A305" s="625"/>
      <c r="B305" s="626"/>
      <c r="C305" s="627"/>
      <c r="D305" s="627"/>
      <c r="E305" s="627"/>
      <c r="F305" s="627"/>
      <c r="G305" s="627"/>
      <c r="H305" s="627"/>
      <c r="I305" s="631"/>
    </row>
    <row r="306" spans="1:9" s="547" customFormat="1" ht="15" customHeight="1" x14ac:dyDescent="0.25">
      <c r="A306" s="649" t="s">
        <v>198</v>
      </c>
      <c r="B306" s="609"/>
      <c r="C306" s="522"/>
      <c r="D306" s="650" t="s">
        <v>199</v>
      </c>
      <c r="E306" s="651"/>
      <c r="F306" s="651"/>
      <c r="G306" s="652"/>
      <c r="H306" s="653"/>
    </row>
    <row r="307" spans="1:9" s="547" customFormat="1" ht="15" customHeight="1" x14ac:dyDescent="0.25">
      <c r="A307" s="649" t="s">
        <v>200</v>
      </c>
      <c r="B307" s="609"/>
      <c r="C307" s="522"/>
      <c r="D307" s="654" t="s">
        <v>201</v>
      </c>
      <c r="E307" s="655"/>
      <c r="F307" s="655"/>
      <c r="G307" s="656">
        <v>0.25</v>
      </c>
      <c r="H307" s="657"/>
    </row>
    <row r="308" spans="1:9" s="547" customFormat="1" ht="15" customHeight="1" x14ac:dyDescent="0.25">
      <c r="A308" s="649" t="s">
        <v>202</v>
      </c>
      <c r="B308" s="609"/>
      <c r="C308" s="522"/>
      <c r="D308" s="654" t="s">
        <v>203</v>
      </c>
      <c r="E308" s="655"/>
      <c r="F308" s="655"/>
      <c r="G308" s="658"/>
      <c r="H308" s="657"/>
    </row>
    <row r="309" spans="1:9" s="547" customFormat="1" ht="15" customHeight="1" x14ac:dyDescent="0.25">
      <c r="A309" s="649" t="s">
        <v>204</v>
      </c>
      <c r="B309" s="609"/>
      <c r="C309" s="522"/>
      <c r="D309" s="654" t="s">
        <v>205</v>
      </c>
      <c r="E309" s="655"/>
      <c r="F309" s="655"/>
      <c r="G309" s="658">
        <v>0.08</v>
      </c>
      <c r="H309" s="657"/>
    </row>
    <row r="310" spans="1:9" s="547" customFormat="1" ht="15" customHeight="1" x14ac:dyDescent="0.25">
      <c r="A310" s="649" t="s">
        <v>206</v>
      </c>
      <c r="B310" s="609"/>
      <c r="C310" s="522"/>
      <c r="D310" s="659" t="s">
        <v>207</v>
      </c>
      <c r="E310" s="660"/>
      <c r="F310" s="660"/>
      <c r="G310" s="661">
        <f>SUM(G307:G309)</f>
        <v>0.33</v>
      </c>
      <c r="H310" s="657"/>
    </row>
    <row r="311" spans="1:9" s="547" customFormat="1" ht="15.75" customHeight="1" x14ac:dyDescent="0.25">
      <c r="A311" s="649" t="s">
        <v>208</v>
      </c>
      <c r="B311" s="609"/>
      <c r="C311" s="522"/>
      <c r="D311" s="662" t="s">
        <v>209</v>
      </c>
      <c r="E311" s="663"/>
      <c r="F311" s="663"/>
      <c r="G311" s="664">
        <v>0.19</v>
      </c>
      <c r="H311" s="665"/>
    </row>
    <row r="312" spans="1:9" s="547" customFormat="1" ht="14.4" thickBot="1" x14ac:dyDescent="0.35">
      <c r="A312" s="649" t="s">
        <v>210</v>
      </c>
      <c r="B312" s="609"/>
      <c r="C312" s="522"/>
      <c r="D312" s="666"/>
      <c r="E312" s="667" t="s">
        <v>211</v>
      </c>
      <c r="F312" s="667"/>
      <c r="G312" s="667"/>
      <c r="H312" s="668"/>
    </row>
    <row r="313" spans="1:9" s="547" customFormat="1" ht="13.95" hidden="1" customHeight="1" thickBot="1" x14ac:dyDescent="0.3">
      <c r="A313" s="669"/>
      <c r="B313" s="601"/>
      <c r="C313" s="522"/>
      <c r="D313" s="522"/>
      <c r="E313" s="670"/>
      <c r="F313" s="582"/>
      <c r="G313" s="671"/>
      <c r="H313" s="672">
        <f>IF(A2="CT",IF(#REF!&lt;&gt;0,"Ubiquese en la celda inmediatamente superior (TOTAL) y presione CAMBIAR",0),0)</f>
        <v>0</v>
      </c>
    </row>
    <row r="314" spans="1:9" ht="13.65" hidden="1" customHeight="1" x14ac:dyDescent="0.25">
      <c r="A314" s="649" t="s">
        <v>212</v>
      </c>
      <c r="B314" s="606"/>
      <c r="D314" s="673"/>
      <c r="E314" s="674"/>
      <c r="F314" s="675" t="s">
        <v>213</v>
      </c>
      <c r="G314" s="676">
        <v>0</v>
      </c>
      <c r="H314" s="677">
        <v>0</v>
      </c>
      <c r="I314" s="547"/>
    </row>
    <row r="315" spans="1:9" hidden="1" x14ac:dyDescent="0.25">
      <c r="A315" s="649" t="s">
        <v>214</v>
      </c>
      <c r="B315" s="678"/>
      <c r="D315" s="679"/>
      <c r="E315" s="680"/>
      <c r="F315" s="681"/>
      <c r="G315" s="682" t="s">
        <v>215</v>
      </c>
      <c r="H315" s="683">
        <f>H312+H314</f>
        <v>0</v>
      </c>
      <c r="I315" s="547"/>
    </row>
    <row r="316" spans="1:9" hidden="1" x14ac:dyDescent="0.25">
      <c r="A316" s="684"/>
      <c r="B316" s="685"/>
      <c r="H316" s="687"/>
      <c r="I316" s="547"/>
    </row>
    <row r="317" spans="1:9" hidden="1" x14ac:dyDescent="0.25">
      <c r="A317" s="649" t="s">
        <v>216</v>
      </c>
      <c r="B317" s="685"/>
      <c r="D317" s="688"/>
      <c r="E317" s="689"/>
      <c r="F317" s="690" t="s">
        <v>217</v>
      </c>
      <c r="G317" s="691">
        <v>0</v>
      </c>
      <c r="H317" s="692">
        <f>H315*G317</f>
        <v>0</v>
      </c>
      <c r="I317" s="547"/>
    </row>
    <row r="318" spans="1:9" hidden="1" x14ac:dyDescent="0.25">
      <c r="A318" s="649" t="s">
        <v>218</v>
      </c>
      <c r="B318" s="685"/>
      <c r="D318" s="688"/>
      <c r="E318" s="689"/>
      <c r="F318" s="693"/>
      <c r="G318" s="694" t="s">
        <v>211</v>
      </c>
      <c r="H318" s="692">
        <f>H315+H317</f>
        <v>0</v>
      </c>
      <c r="I318" s="547"/>
    </row>
    <row r="319" spans="1:9" x14ac:dyDescent="0.25">
      <c r="A319" s="684"/>
      <c r="B319" s="685"/>
      <c r="H319" s="687"/>
    </row>
    <row r="320" spans="1:9" s="547" customFormat="1" x14ac:dyDescent="0.25">
      <c r="A320" s="649" t="s">
        <v>219</v>
      </c>
      <c r="B320" s="685"/>
      <c r="C320" s="522"/>
      <c r="D320" s="695"/>
      <c r="E320" s="696"/>
      <c r="F320" s="696"/>
      <c r="G320" s="696"/>
      <c r="H320" s="697"/>
    </row>
    <row r="321" spans="1:8" s="547" customFormat="1" ht="14.25" hidden="1" customHeight="1" x14ac:dyDescent="0.25">
      <c r="A321" s="669"/>
      <c r="B321" s="685"/>
      <c r="C321" s="522"/>
      <c r="D321" s="698"/>
      <c r="E321" s="699"/>
      <c r="F321" s="699"/>
      <c r="G321" s="699"/>
      <c r="H321" s="700"/>
    </row>
    <row r="322" spans="1:8" s="547" customFormat="1" ht="11.25" customHeight="1" x14ac:dyDescent="0.25">
      <c r="A322" s="669"/>
      <c r="B322" s="685"/>
      <c r="C322" s="522"/>
      <c r="D322" s="701"/>
      <c r="E322" s="702"/>
      <c r="F322" s="702"/>
      <c r="G322" s="702"/>
      <c r="H322" s="703"/>
    </row>
    <row r="323" spans="1:8" s="547" customFormat="1" x14ac:dyDescent="0.25">
      <c r="A323" s="669"/>
      <c r="B323" s="685"/>
      <c r="C323" s="522"/>
      <c r="D323" s="522"/>
      <c r="E323" s="670"/>
      <c r="F323" s="582"/>
      <c r="G323" s="704"/>
      <c r="H323" s="705"/>
    </row>
    <row r="324" spans="1:8" s="547" customFormat="1" x14ac:dyDescent="0.25">
      <c r="A324" s="684"/>
      <c r="B324" s="706"/>
      <c r="C324" s="522"/>
      <c r="D324" s="522"/>
      <c r="E324" s="670"/>
      <c r="F324" s="582"/>
      <c r="G324" s="582"/>
      <c r="H324" s="705"/>
    </row>
    <row r="325" spans="1:8" s="547" customFormat="1" ht="14.25" customHeight="1" x14ac:dyDescent="0.25">
      <c r="A325" s="649" t="s">
        <v>220</v>
      </c>
      <c r="B325" s="685"/>
      <c r="C325" s="522"/>
      <c r="D325" s="522"/>
      <c r="E325" s="707" t="s">
        <v>221</v>
      </c>
      <c r="F325" s="708"/>
      <c r="G325" s="709"/>
      <c r="H325" s="710">
        <v>90</v>
      </c>
    </row>
    <row r="326" spans="1:8" s="547" customFormat="1" ht="15.75" customHeight="1" x14ac:dyDescent="0.25">
      <c r="A326" s="684"/>
      <c r="B326" s="685"/>
      <c r="C326" s="522"/>
      <c r="D326" s="522"/>
      <c r="E326" s="711"/>
      <c r="F326" s="712"/>
      <c r="G326" s="713"/>
      <c r="H326" s="714"/>
    </row>
  </sheetData>
  <mergeCells count="83">
    <mergeCell ref="E312:G312"/>
    <mergeCell ref="D320:H320"/>
    <mergeCell ref="D321:H322"/>
    <mergeCell ref="E325:G326"/>
    <mergeCell ref="H325:H326"/>
    <mergeCell ref="D306:G306"/>
    <mergeCell ref="D307:F307"/>
    <mergeCell ref="D308:F308"/>
    <mergeCell ref="D309:F309"/>
    <mergeCell ref="D310:F310"/>
    <mergeCell ref="D311:F311"/>
    <mergeCell ref="D287:G287"/>
    <mergeCell ref="D288:G288"/>
    <mergeCell ref="D298:G298"/>
    <mergeCell ref="D300:G300"/>
    <mergeCell ref="D302:G302"/>
    <mergeCell ref="D304:G304"/>
    <mergeCell ref="D267:G267"/>
    <mergeCell ref="D269:G269"/>
    <mergeCell ref="D270:G270"/>
    <mergeCell ref="D271:G271"/>
    <mergeCell ref="D282:G282"/>
    <mergeCell ref="D283:G283"/>
    <mergeCell ref="D231:G231"/>
    <mergeCell ref="D248:G248"/>
    <mergeCell ref="D249:G249"/>
    <mergeCell ref="D255:G255"/>
    <mergeCell ref="D256:G256"/>
    <mergeCell ref="D266:G266"/>
    <mergeCell ref="D213:G213"/>
    <mergeCell ref="D214:G214"/>
    <mergeCell ref="D216:G216"/>
    <mergeCell ref="D218:G218"/>
    <mergeCell ref="C220:H220"/>
    <mergeCell ref="D226:G226"/>
    <mergeCell ref="D189:G189"/>
    <mergeCell ref="D190:G190"/>
    <mergeCell ref="D201:G201"/>
    <mergeCell ref="D202:G202"/>
    <mergeCell ref="D206:G206"/>
    <mergeCell ref="D207:G207"/>
    <mergeCell ref="D170:G170"/>
    <mergeCell ref="D181:G181"/>
    <mergeCell ref="D182:G182"/>
    <mergeCell ref="D184:G184"/>
    <mergeCell ref="D185:G185"/>
    <mergeCell ref="D188:G188"/>
    <mergeCell ref="D124:G124"/>
    <mergeCell ref="D137:G137"/>
    <mergeCell ref="D138:G138"/>
    <mergeCell ref="D159:G159"/>
    <mergeCell ref="D160:G160"/>
    <mergeCell ref="D169:G169"/>
    <mergeCell ref="D105:G105"/>
    <mergeCell ref="D111:G111"/>
    <mergeCell ref="D112:G112"/>
    <mergeCell ref="D114:G114"/>
    <mergeCell ref="D116:G116"/>
    <mergeCell ref="C118:H118"/>
    <mergeCell ref="D86:G86"/>
    <mergeCell ref="D87:G87"/>
    <mergeCell ref="D88:G88"/>
    <mergeCell ref="D99:G99"/>
    <mergeCell ref="D100:G100"/>
    <mergeCell ref="D104:G104"/>
    <mergeCell ref="D67:G67"/>
    <mergeCell ref="D68:G68"/>
    <mergeCell ref="D79:G79"/>
    <mergeCell ref="D80:G80"/>
    <mergeCell ref="D82:G82"/>
    <mergeCell ref="D83:G83"/>
    <mergeCell ref="C14:H14"/>
    <mergeCell ref="D20:G20"/>
    <mergeCell ref="D33:G33"/>
    <mergeCell ref="D34:G34"/>
    <mergeCell ref="D57:G57"/>
    <mergeCell ref="D58:G58"/>
    <mergeCell ref="G1:G2"/>
    <mergeCell ref="D7:H7"/>
    <mergeCell ref="A9:D10"/>
    <mergeCell ref="E9:H10"/>
    <mergeCell ref="B11:C12"/>
    <mergeCell ref="D11:F12"/>
  </mergeCells>
  <conditionalFormatting sqref="B3">
    <cfRule type="cellIs" dxfId="15" priority="8" stopIfTrue="1" operator="equal">
      <formula>"ESCRIBA AQUÍ EL NOMBRE DE LA OBRA"</formula>
    </cfRule>
  </conditionalFormatting>
  <conditionalFormatting sqref="B11">
    <cfRule type="cellIs" dxfId="14" priority="14" stopIfTrue="1" operator="equal">
      <formula>"ESCRIBA AQUÍ EL NOMBRE DE LA OBRA"</formula>
    </cfRule>
  </conditionalFormatting>
  <conditionalFormatting sqref="B18:D18">
    <cfRule type="cellIs" dxfId="13" priority="7" operator="equal">
      <formula>"ESCRIBA AQUÍ EL NOMBRE DEL CAPITULO"</formula>
    </cfRule>
  </conditionalFormatting>
  <conditionalFormatting sqref="B23:D23">
    <cfRule type="cellIs" dxfId="12" priority="6" operator="equal">
      <formula>"ESCRIBA AQUÍ EL NOMBRE DEL CAPITULO"</formula>
    </cfRule>
  </conditionalFormatting>
  <conditionalFormatting sqref="B122:D122">
    <cfRule type="cellIs" dxfId="11" priority="5" operator="equal">
      <formula>"ESCRIBA AQUÍ EL NOMBRE DEL CAPITULO"</formula>
    </cfRule>
  </conditionalFormatting>
  <conditionalFormatting sqref="B127:D127">
    <cfRule type="cellIs" dxfId="10" priority="4" operator="equal">
      <formula>"ESCRIBA AQUÍ EL NOMBRE DEL CAPITULO"</formula>
    </cfRule>
  </conditionalFormatting>
  <conditionalFormatting sqref="B224:D224">
    <cfRule type="cellIs" dxfId="9" priority="3" operator="equal">
      <formula>"ESCRIBA AQUÍ EL NOMBRE DEL CAPITULO"</formula>
    </cfRule>
  </conditionalFormatting>
  <conditionalFormatting sqref="B229:D229">
    <cfRule type="cellIs" dxfId="8" priority="2" operator="equal">
      <formula>"ESCRIBA AQUÍ EL NOMBRE DEL CAPITULO"</formula>
    </cfRule>
  </conditionalFormatting>
  <conditionalFormatting sqref="B233:D233">
    <cfRule type="cellIs" dxfId="7" priority="1" operator="equal">
      <formula>"ESCRIBA AQUÍ EL NOMBRE DEL CAPITULO"</formula>
    </cfRule>
  </conditionalFormatting>
  <conditionalFormatting sqref="H1">
    <cfRule type="cellIs" dxfId="6" priority="15" stopIfTrue="1" operator="equal">
      <formula>"CHEQ. INSUMOS"</formula>
    </cfRule>
  </conditionalFormatting>
  <conditionalFormatting sqref="H2:H6">
    <cfRule type="cellIs" dxfId="5" priority="16" stopIfTrue="1" operator="equal">
      <formula>"CHEQ. INSUMOS"</formula>
    </cfRule>
  </conditionalFormatting>
  <conditionalFormatting sqref="H312">
    <cfRule type="expression" dxfId="4" priority="10" stopIfTrue="1">
      <formula>"&gt;G29"</formula>
    </cfRule>
    <cfRule type="expression" dxfId="3" priority="11" stopIfTrue="1">
      <formula>"&lt;G29"""</formula>
    </cfRule>
  </conditionalFormatting>
  <conditionalFormatting sqref="H313">
    <cfRule type="cellIs" dxfId="2" priority="12" stopIfTrue="1" operator="notEqual">
      <formula>0</formula>
    </cfRule>
    <cfRule type="cellIs" dxfId="1" priority="13" stopIfTrue="1" operator="equal">
      <formula>0</formula>
    </cfRule>
  </conditionalFormatting>
  <conditionalFormatting sqref="H325:H326">
    <cfRule type="cellIs" dxfId="0" priority="9" stopIfTrue="1" operator="equal">
      <formula>1</formula>
    </cfRule>
  </conditionalFormatting>
  <printOptions horizontalCentered="1" verticalCentered="1"/>
  <pageMargins left="0.70866141732283472" right="0.70866141732283472" top="0.74803149606299213" bottom="0.74803149606299213" header="0.31496062992125984" footer="0.31496062992125984"/>
  <pageSetup scale="5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7</vt:i4>
      </vt:variant>
    </vt:vector>
  </HeadingPairs>
  <TitlesOfParts>
    <vt:vector size="11" baseType="lpstr">
      <vt:lpstr> OFICINAS ESTACION 1</vt:lpstr>
      <vt:lpstr>LABORATORIO</vt:lpstr>
      <vt:lpstr>OBRAS COMPLEMENTARIAS</vt:lpstr>
      <vt:lpstr>SISTEMA ELECTRICO</vt:lpstr>
      <vt:lpstr>' OFICINAS ESTACION 1'!Adm</vt:lpstr>
      <vt:lpstr>LABORATORIO!Área_de_impresión</vt:lpstr>
      <vt:lpstr>'OBRAS COMPLEMENTARIAS'!Área_de_impresión</vt:lpstr>
      <vt:lpstr>' OFICINAS ESTACION 1'!Imprev</vt:lpstr>
      <vt:lpstr>'SISTEMA ELECTRICO'!OOO</vt:lpstr>
      <vt:lpstr>OOO</vt:lpstr>
      <vt:lpstr>SbtPpto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Laura Riascos Martinez</cp:lastModifiedBy>
  <cp:revision/>
  <dcterms:created xsi:type="dcterms:W3CDTF">2022-10-10T19:07:42Z</dcterms:created>
  <dcterms:modified xsi:type="dcterms:W3CDTF">2026-08-21T22:51:21Z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2023-03-01T22:44:15Z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31776826-cec2-470a-9936-0a5445ef8d40</vt:lpwstr>
  </property>
  <property fmtid="{D5CDD505-2E9C-101B-9397-08002B2CF9AE}" pid="7" name="MSIP_Label_defa4170-0d19-0005-0004-bc88714345d2_ActionId">
    <vt:lpwstr>c3b08f54-ef76-4c18-a2f7-808b39668c39</vt:lpwstr>
  </property>
  <property fmtid="{D5CDD505-2E9C-101B-9397-08002B2CF9AE}" pid="8" name="MSIP_Label_defa4170-0d19-0005-0004-bc88714345d2_ContentBits">
    <vt:lpwstr>0</vt:lpwstr>
  </property>
</Properties>
</file>