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7"/>
  <workbookPr/>
  <mc:AlternateContent xmlns:mc="http://schemas.openxmlformats.org/markup-compatibility/2006">
    <mc:Choice Requires="x15">
      <x15ac:absPath xmlns:x15ac="http://schemas.microsoft.com/office/spreadsheetml/2010/11/ac" url="J:\Mi unidad\SENA\- AÑO 2026\PROCESOS DE COMPRA\CampeSENA y Full Popular-MATERIALES UNIDAD PRODUCTIVA\"/>
    </mc:Choice>
  </mc:AlternateContent>
  <xr:revisionPtr revIDLastSave="21" documentId="13_ncr:1_{245F5A59-B8F3-4E71-AF3B-EF101CABE32D}" xr6:coauthVersionLast="47" xr6:coauthVersionMax="47" xr10:uidLastSave="{AD8D2037-51BD-445F-9A46-B8CB9CFBE451}"/>
  <bookViews>
    <workbookView xWindow="-109" yWindow="-109" windowWidth="18775" windowHeight="9931" tabRatio="728" firstSheet="1" activeTab="1" xr2:uid="{00000000-000D-0000-FFFF-FFFF00000000}"/>
  </bookViews>
  <sheets>
    <sheet name="INSTRUCCIONES" sheetId="2" r:id="rId1"/>
    <sheet name="MODELO ESTUDIO MERCADO" sheetId="4" r:id="rId2"/>
    <sheet name="Hoja1" sheetId="5" state="hidden" r:id="rId3"/>
  </sheets>
  <definedNames>
    <definedName name="_xlnm._FilterDatabase" localSheetId="2" hidden="1">Hoja1!$A$1:$C$1</definedName>
    <definedName name="_xlnm.Extract" localSheetId="2">Hoja1!$A$1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88" i="4" l="1"/>
  <c r="R88" i="4"/>
  <c r="P88" i="4"/>
  <c r="N88" i="4"/>
  <c r="L88" i="4"/>
  <c r="U87" i="4"/>
  <c r="T87" i="4"/>
  <c r="R87" i="4"/>
  <c r="P87" i="4"/>
  <c r="N87" i="4"/>
  <c r="L87" i="4"/>
  <c r="U86" i="4"/>
  <c r="T86" i="4"/>
  <c r="R86" i="4"/>
  <c r="P86" i="4"/>
  <c r="N86" i="4"/>
  <c r="L86" i="4"/>
  <c r="U85" i="4"/>
  <c r="T85" i="4"/>
  <c r="R85" i="4"/>
  <c r="P85" i="4"/>
  <c r="N85" i="4"/>
  <c r="L85" i="4"/>
  <c r="U84" i="4"/>
  <c r="T84" i="4"/>
  <c r="R84" i="4"/>
  <c r="P84" i="4"/>
  <c r="N84" i="4"/>
  <c r="L84" i="4"/>
  <c r="U83" i="4"/>
  <c r="T83" i="4"/>
  <c r="R83" i="4"/>
  <c r="P83" i="4"/>
  <c r="N83" i="4"/>
  <c r="L83" i="4"/>
  <c r="U82" i="4"/>
  <c r="T82" i="4"/>
  <c r="R82" i="4"/>
  <c r="P82" i="4"/>
  <c r="N82" i="4"/>
  <c r="L82" i="4"/>
  <c r="U81" i="4"/>
  <c r="T81" i="4"/>
  <c r="R81" i="4"/>
  <c r="P81" i="4"/>
  <c r="N81" i="4"/>
  <c r="L81" i="4"/>
  <c r="U80" i="4"/>
  <c r="T80" i="4"/>
  <c r="R80" i="4"/>
  <c r="P80" i="4"/>
  <c r="N80" i="4"/>
  <c r="L80" i="4"/>
  <c r="U79" i="4"/>
  <c r="T79" i="4"/>
  <c r="R79" i="4"/>
  <c r="P79" i="4"/>
  <c r="N79" i="4"/>
  <c r="L79" i="4"/>
  <c r="U78" i="4"/>
  <c r="T78" i="4"/>
  <c r="R78" i="4"/>
  <c r="P78" i="4"/>
  <c r="N78" i="4"/>
  <c r="L78" i="4"/>
  <c r="U77" i="4"/>
  <c r="T77" i="4"/>
  <c r="R77" i="4"/>
  <c r="P77" i="4"/>
  <c r="N77" i="4"/>
  <c r="L77" i="4"/>
  <c r="U76" i="4"/>
  <c r="T76" i="4"/>
  <c r="R76" i="4"/>
  <c r="P76" i="4"/>
  <c r="N76" i="4"/>
  <c r="L76" i="4"/>
  <c r="U75" i="4"/>
  <c r="T75" i="4"/>
  <c r="R75" i="4"/>
  <c r="P75" i="4"/>
  <c r="N75" i="4"/>
  <c r="L75" i="4"/>
  <c r="U74" i="4"/>
  <c r="T74" i="4"/>
  <c r="R74" i="4"/>
  <c r="P74" i="4"/>
  <c r="N74" i="4"/>
  <c r="L74" i="4"/>
  <c r="U73" i="4"/>
  <c r="T73" i="4"/>
  <c r="R73" i="4"/>
  <c r="P73" i="4"/>
  <c r="N73" i="4"/>
  <c r="L73" i="4"/>
  <c r="U72" i="4"/>
  <c r="T72" i="4"/>
  <c r="R72" i="4"/>
  <c r="P72" i="4"/>
  <c r="N72" i="4"/>
  <c r="L72" i="4"/>
  <c r="U71" i="4"/>
  <c r="T71" i="4"/>
  <c r="R71" i="4"/>
  <c r="P71" i="4"/>
  <c r="N71" i="4"/>
  <c r="L71" i="4"/>
  <c r="U70" i="4"/>
  <c r="T70" i="4"/>
  <c r="R70" i="4"/>
  <c r="P70" i="4"/>
  <c r="N70" i="4"/>
  <c r="L70" i="4"/>
  <c r="U69" i="4"/>
  <c r="T69" i="4"/>
  <c r="R69" i="4"/>
  <c r="P69" i="4"/>
  <c r="N69" i="4"/>
  <c r="L69" i="4"/>
  <c r="U68" i="4"/>
  <c r="T68" i="4"/>
  <c r="R68" i="4"/>
  <c r="P68" i="4"/>
  <c r="N68" i="4"/>
  <c r="L68" i="4"/>
  <c r="U67" i="4"/>
  <c r="T67" i="4"/>
  <c r="R67" i="4"/>
  <c r="P67" i="4"/>
  <c r="N67" i="4"/>
  <c r="L67" i="4"/>
  <c r="U66" i="4"/>
  <c r="T66" i="4"/>
  <c r="R66" i="4"/>
  <c r="P66" i="4"/>
  <c r="N66" i="4"/>
  <c r="L66" i="4"/>
  <c r="F66" i="4"/>
  <c r="U65" i="4"/>
  <c r="T65" i="4"/>
  <c r="R65" i="4"/>
  <c r="P65" i="4"/>
  <c r="N65" i="4"/>
  <c r="L65" i="4"/>
  <c r="U64" i="4"/>
  <c r="T64" i="4"/>
  <c r="R64" i="4"/>
  <c r="P64" i="4"/>
  <c r="N64" i="4"/>
  <c r="L64" i="4"/>
  <c r="U63" i="4"/>
  <c r="T63" i="4"/>
  <c r="R63" i="4"/>
  <c r="P63" i="4"/>
  <c r="N63" i="4"/>
  <c r="L63" i="4"/>
  <c r="U62" i="4"/>
  <c r="T62" i="4"/>
  <c r="R62" i="4"/>
  <c r="P62" i="4"/>
  <c r="N62" i="4"/>
  <c r="L62" i="4"/>
  <c r="U61" i="4"/>
  <c r="T61" i="4"/>
  <c r="R61" i="4"/>
  <c r="P61" i="4"/>
  <c r="N61" i="4"/>
  <c r="L61" i="4"/>
  <c r="U60" i="4"/>
  <c r="T60" i="4"/>
  <c r="R60" i="4"/>
  <c r="P60" i="4"/>
  <c r="N60" i="4"/>
  <c r="L60" i="4"/>
  <c r="U59" i="4"/>
  <c r="T59" i="4"/>
  <c r="R59" i="4"/>
  <c r="P59" i="4"/>
  <c r="N59" i="4"/>
  <c r="L59" i="4"/>
  <c r="U58" i="4"/>
  <c r="T58" i="4"/>
  <c r="R58" i="4"/>
  <c r="P58" i="4"/>
  <c r="N58" i="4"/>
  <c r="L58" i="4"/>
  <c r="U57" i="4"/>
  <c r="T57" i="4"/>
  <c r="R57" i="4"/>
  <c r="P57" i="4"/>
  <c r="N57" i="4"/>
  <c r="L57" i="4"/>
  <c r="U56" i="4"/>
  <c r="T56" i="4"/>
  <c r="R56" i="4"/>
  <c r="P56" i="4"/>
  <c r="N56" i="4"/>
  <c r="L56" i="4"/>
  <c r="U55" i="4"/>
  <c r="T55" i="4"/>
  <c r="R55" i="4"/>
  <c r="P55" i="4"/>
  <c r="N55" i="4"/>
  <c r="L55" i="4"/>
  <c r="U54" i="4"/>
  <c r="T54" i="4"/>
  <c r="R54" i="4"/>
  <c r="P54" i="4"/>
  <c r="N54" i="4"/>
  <c r="L54" i="4"/>
  <c r="F54" i="4"/>
  <c r="U53" i="4"/>
  <c r="T53" i="4"/>
  <c r="R53" i="4"/>
  <c r="P53" i="4"/>
  <c r="N53" i="4"/>
  <c r="L53" i="4"/>
  <c r="U52" i="4"/>
  <c r="T52" i="4"/>
  <c r="R52" i="4"/>
  <c r="P52" i="4"/>
  <c r="N52" i="4"/>
  <c r="L52" i="4"/>
  <c r="U51" i="4"/>
  <c r="T51" i="4"/>
  <c r="R51" i="4"/>
  <c r="P51" i="4"/>
  <c r="N51" i="4"/>
  <c r="L51" i="4"/>
  <c r="U50" i="4"/>
  <c r="T50" i="4"/>
  <c r="R50" i="4"/>
  <c r="P50" i="4"/>
  <c r="N50" i="4"/>
  <c r="L50" i="4"/>
  <c r="U49" i="4"/>
  <c r="T49" i="4"/>
  <c r="R49" i="4"/>
  <c r="P49" i="4"/>
  <c r="N49" i="4"/>
  <c r="L49" i="4"/>
  <c r="U48" i="4"/>
  <c r="T48" i="4"/>
  <c r="R48" i="4"/>
  <c r="P48" i="4"/>
  <c r="N48" i="4"/>
  <c r="L48" i="4"/>
  <c r="U47" i="4"/>
  <c r="T47" i="4"/>
  <c r="R47" i="4"/>
  <c r="P47" i="4"/>
  <c r="N47" i="4"/>
  <c r="L47" i="4"/>
  <c r="U46" i="4"/>
  <c r="T46" i="4"/>
  <c r="R46" i="4"/>
  <c r="P46" i="4"/>
  <c r="N46" i="4"/>
  <c r="L46" i="4"/>
  <c r="U45" i="4"/>
  <c r="T45" i="4"/>
  <c r="R45" i="4"/>
  <c r="P45" i="4"/>
  <c r="N45" i="4"/>
  <c r="L45" i="4"/>
  <c r="U44" i="4"/>
  <c r="T44" i="4"/>
  <c r="R44" i="4"/>
  <c r="P44" i="4"/>
  <c r="N44" i="4"/>
  <c r="L44" i="4"/>
  <c r="U43" i="4"/>
  <c r="T43" i="4"/>
  <c r="R43" i="4"/>
  <c r="P43" i="4"/>
  <c r="N43" i="4"/>
  <c r="L43" i="4"/>
  <c r="U42" i="4"/>
  <c r="T42" i="4"/>
  <c r="R42" i="4"/>
  <c r="P42" i="4"/>
  <c r="N42" i="4"/>
  <c r="L42" i="4"/>
  <c r="U41" i="4"/>
  <c r="T41" i="4"/>
  <c r="R41" i="4"/>
  <c r="P41" i="4"/>
  <c r="N41" i="4"/>
  <c r="L41" i="4"/>
  <c r="U40" i="4"/>
  <c r="T40" i="4"/>
  <c r="R40" i="4"/>
  <c r="P40" i="4"/>
  <c r="N40" i="4"/>
  <c r="L40" i="4"/>
  <c r="U39" i="4"/>
  <c r="T39" i="4"/>
  <c r="R39" i="4"/>
  <c r="P39" i="4"/>
  <c r="N39" i="4"/>
  <c r="L39" i="4"/>
  <c r="U38" i="4"/>
  <c r="T38" i="4"/>
  <c r="R38" i="4"/>
  <c r="P38" i="4"/>
  <c r="N38" i="4"/>
  <c r="L38" i="4"/>
  <c r="U37" i="4"/>
  <c r="T37" i="4"/>
  <c r="R37" i="4"/>
  <c r="P37" i="4"/>
  <c r="N37" i="4"/>
  <c r="L37" i="4"/>
  <c r="U36" i="4"/>
  <c r="T36" i="4"/>
  <c r="R36" i="4"/>
  <c r="P36" i="4"/>
  <c r="N36" i="4"/>
  <c r="L36" i="4"/>
  <c r="U35" i="4"/>
  <c r="T35" i="4"/>
  <c r="R35" i="4"/>
  <c r="P35" i="4"/>
  <c r="N35" i="4"/>
  <c r="L35" i="4"/>
  <c r="U34" i="4"/>
  <c r="T34" i="4"/>
  <c r="R34" i="4"/>
  <c r="P34" i="4"/>
  <c r="N34" i="4"/>
  <c r="L34" i="4"/>
  <c r="U33" i="4"/>
  <c r="T33" i="4"/>
  <c r="R33" i="4"/>
  <c r="P33" i="4"/>
  <c r="N33" i="4"/>
  <c r="L33" i="4"/>
  <c r="U32" i="4"/>
  <c r="T32" i="4"/>
  <c r="R32" i="4"/>
  <c r="P32" i="4"/>
  <c r="N32" i="4"/>
  <c r="L32" i="4"/>
  <c r="U31" i="4"/>
  <c r="T31" i="4"/>
  <c r="R31" i="4"/>
  <c r="P31" i="4"/>
  <c r="N31" i="4"/>
  <c r="L31" i="4"/>
  <c r="U30" i="4"/>
  <c r="T30" i="4"/>
  <c r="R30" i="4"/>
  <c r="P30" i="4"/>
  <c r="N30" i="4"/>
  <c r="L30" i="4"/>
  <c r="U29" i="4"/>
  <c r="T29" i="4"/>
  <c r="R29" i="4"/>
  <c r="P29" i="4"/>
  <c r="N29" i="4"/>
  <c r="L29" i="4"/>
  <c r="U28" i="4"/>
  <c r="T28" i="4"/>
  <c r="R28" i="4"/>
  <c r="P28" i="4"/>
  <c r="N28" i="4"/>
  <c r="L28" i="4"/>
  <c r="U27" i="4"/>
  <c r="T27" i="4"/>
  <c r="R27" i="4"/>
  <c r="P27" i="4"/>
  <c r="N27" i="4"/>
  <c r="L27" i="4"/>
  <c r="U26" i="4"/>
  <c r="T26" i="4"/>
  <c r="R26" i="4"/>
  <c r="P26" i="4"/>
  <c r="N26" i="4"/>
  <c r="L26" i="4"/>
  <c r="U25" i="4"/>
  <c r="T25" i="4"/>
  <c r="R25" i="4"/>
  <c r="P25" i="4"/>
  <c r="N25" i="4"/>
  <c r="L25" i="4"/>
  <c r="U24" i="4"/>
  <c r="T24" i="4"/>
  <c r="R24" i="4"/>
  <c r="P24" i="4"/>
  <c r="N24" i="4"/>
  <c r="L24" i="4"/>
  <c r="U23" i="4"/>
  <c r="T23" i="4"/>
  <c r="R23" i="4"/>
  <c r="P23" i="4"/>
  <c r="N23" i="4"/>
  <c r="L23" i="4"/>
  <c r="U22" i="4"/>
  <c r="T22" i="4"/>
  <c r="R22" i="4"/>
  <c r="P22" i="4"/>
  <c r="N22" i="4"/>
  <c r="L22" i="4"/>
  <c r="U21" i="4"/>
  <c r="T21" i="4"/>
  <c r="R21" i="4"/>
  <c r="P21" i="4"/>
  <c r="N21" i="4"/>
  <c r="U20" i="4"/>
  <c r="T20" i="4"/>
  <c r="R20" i="4"/>
  <c r="P20" i="4"/>
  <c r="N20" i="4"/>
  <c r="L20" i="4"/>
  <c r="U19" i="4"/>
  <c r="T19" i="4"/>
  <c r="R19" i="4"/>
  <c r="P19" i="4"/>
  <c r="N19" i="4"/>
  <c r="L19" i="4"/>
  <c r="U18" i="4"/>
  <c r="T18" i="4"/>
  <c r="R18" i="4"/>
  <c r="P18" i="4"/>
  <c r="N18" i="4"/>
  <c r="L18" i="4"/>
  <c r="U17" i="4"/>
  <c r="T17" i="4"/>
  <c r="R17" i="4"/>
  <c r="P17" i="4"/>
  <c r="N17" i="4"/>
  <c r="L17" i="4"/>
  <c r="U16" i="4"/>
  <c r="T16" i="4"/>
  <c r="R16" i="4"/>
  <c r="P16" i="4"/>
  <c r="N16" i="4"/>
  <c r="L16" i="4"/>
  <c r="U15" i="4"/>
  <c r="T15" i="4"/>
  <c r="R15" i="4"/>
  <c r="P15" i="4"/>
  <c r="N15" i="4"/>
  <c r="L15" i="4"/>
  <c r="U14" i="4"/>
  <c r="T14" i="4"/>
  <c r="R14" i="4"/>
  <c r="P14" i="4"/>
  <c r="N14" i="4"/>
  <c r="L14" i="4"/>
  <c r="U13" i="4"/>
  <c r="T13" i="4"/>
  <c r="R13" i="4"/>
  <c r="P13" i="4"/>
  <c r="N13" i="4"/>
  <c r="U12" i="4"/>
  <c r="T12" i="4"/>
  <c r="R12" i="4"/>
  <c r="P12" i="4"/>
  <c r="N12" i="4"/>
  <c r="U11" i="4"/>
  <c r="T11" i="4"/>
  <c r="R11" i="4"/>
  <c r="P11" i="4"/>
  <c r="N11" i="4"/>
  <c r="L11" i="4"/>
  <c r="U10" i="4"/>
  <c r="T10" i="4"/>
  <c r="R10" i="4"/>
  <c r="P10" i="4"/>
  <c r="N10" i="4"/>
  <c r="L10" i="4"/>
  <c r="U9" i="4"/>
  <c r="T9" i="4"/>
  <c r="R9" i="4"/>
  <c r="P9" i="4"/>
  <c r="N9" i="4"/>
  <c r="L9" i="4"/>
  <c r="U8" i="4"/>
  <c r="T8" i="4"/>
  <c r="R8" i="4"/>
  <c r="P8" i="4"/>
  <c r="N8" i="4"/>
  <c r="L8" i="4"/>
  <c r="U7" i="4"/>
  <c r="T7" i="4"/>
  <c r="R7" i="4"/>
  <c r="P7" i="4"/>
  <c r="N7" i="4"/>
  <c r="L7" i="4"/>
  <c r="U6" i="4"/>
  <c r="T6" i="4"/>
  <c r="R6" i="4"/>
  <c r="P6" i="4"/>
  <c r="N6" i="4"/>
  <c r="L6" i="4"/>
  <c r="U5" i="4"/>
  <c r="T5" i="4"/>
  <c r="R5" i="4"/>
  <c r="P5" i="4"/>
  <c r="N5" i="4"/>
  <c r="L5" i="4"/>
  <c r="U4" i="4"/>
  <c r="T4" i="4"/>
  <c r="R4" i="4"/>
  <c r="P4" i="4"/>
  <c r="N4" i="4"/>
  <c r="L4" i="4"/>
  <c r="U3" i="4"/>
  <c r="T3" i="4"/>
  <c r="R3" i="4"/>
  <c r="P3" i="4"/>
  <c r="N3" i="4"/>
  <c r="L3" i="4"/>
  <c r="H3" i="4" l="1"/>
  <c r="X3" i="4"/>
  <c r="J4" i="4"/>
  <c r="X4" i="4"/>
  <c r="J5" i="4"/>
  <c r="X5" i="4"/>
  <c r="J6" i="4"/>
  <c r="X6" i="4"/>
  <c r="H7" i="4"/>
  <c r="X7" i="4"/>
  <c r="J8" i="4"/>
  <c r="X8" i="4"/>
  <c r="J9" i="4"/>
  <c r="X9" i="4"/>
  <c r="J10" i="4"/>
  <c r="X10" i="4"/>
  <c r="H11" i="4"/>
  <c r="X11" i="4"/>
  <c r="J12" i="4"/>
  <c r="X12" i="4"/>
  <c r="J13" i="4"/>
  <c r="X13" i="4"/>
  <c r="H14" i="4"/>
  <c r="X14" i="4"/>
  <c r="H15" i="4"/>
  <c r="X15" i="4"/>
  <c r="J16" i="4"/>
  <c r="X16" i="4"/>
  <c r="J17" i="4"/>
  <c r="X17" i="4"/>
  <c r="J18" i="4"/>
  <c r="X18" i="4"/>
  <c r="H19" i="4"/>
  <c r="X19" i="4"/>
  <c r="J20" i="4"/>
  <c r="X20" i="4"/>
  <c r="J21" i="4"/>
  <c r="X21" i="4"/>
  <c r="J22" i="4"/>
  <c r="X22" i="4"/>
  <c r="H23" i="4"/>
  <c r="X23" i="4"/>
  <c r="J24" i="4"/>
  <c r="X24" i="4"/>
  <c r="J25" i="4"/>
  <c r="X25" i="4"/>
  <c r="H26" i="4"/>
  <c r="X26" i="4"/>
  <c r="H27" i="4"/>
  <c r="X27" i="4"/>
  <c r="J28" i="4"/>
  <c r="X28" i="4"/>
  <c r="J29" i="4"/>
  <c r="X29" i="4"/>
  <c r="J30" i="4"/>
  <c r="X30" i="4"/>
  <c r="H31" i="4"/>
  <c r="X31" i="4"/>
  <c r="J32" i="4"/>
  <c r="X32" i="4"/>
  <c r="J33" i="4"/>
  <c r="X33" i="4"/>
  <c r="J34" i="4"/>
  <c r="X34" i="4"/>
  <c r="H35" i="4"/>
  <c r="X35" i="4"/>
  <c r="J36" i="4"/>
  <c r="X36" i="4"/>
  <c r="J37" i="4"/>
  <c r="X37" i="4"/>
  <c r="H38" i="4"/>
  <c r="X38" i="4"/>
  <c r="J39" i="4"/>
  <c r="X39" i="4"/>
  <c r="J40" i="4"/>
  <c r="X40" i="4"/>
  <c r="H41" i="4"/>
  <c r="X41" i="4"/>
  <c r="J42" i="4"/>
  <c r="X42" i="4"/>
  <c r="J43" i="4"/>
  <c r="X43" i="4"/>
  <c r="J44" i="4"/>
  <c r="X44" i="4"/>
  <c r="H45" i="4"/>
  <c r="X45" i="4"/>
  <c r="J46" i="4"/>
  <c r="X46" i="4"/>
  <c r="J47" i="4"/>
  <c r="X47" i="4"/>
  <c r="J48" i="4"/>
  <c r="X48" i="4"/>
  <c r="H49" i="4"/>
  <c r="X49" i="4"/>
  <c r="H50" i="4"/>
  <c r="X50" i="4"/>
  <c r="J51" i="4"/>
  <c r="X51" i="4"/>
  <c r="J52" i="4"/>
  <c r="X52" i="4"/>
  <c r="H53" i="4"/>
  <c r="X53" i="4"/>
  <c r="J54" i="4"/>
  <c r="X54" i="4"/>
  <c r="J55" i="4"/>
  <c r="X55" i="4"/>
  <c r="J56" i="4"/>
  <c r="X56" i="4"/>
  <c r="H57" i="4"/>
  <c r="X57" i="4"/>
  <c r="J58" i="4"/>
  <c r="X58" i="4"/>
  <c r="J59" i="4"/>
  <c r="X59" i="4"/>
  <c r="J60" i="4"/>
  <c r="X60" i="4"/>
  <c r="H61" i="4"/>
  <c r="X61" i="4"/>
  <c r="H62" i="4"/>
  <c r="X62" i="4"/>
  <c r="J63" i="4"/>
  <c r="X63" i="4"/>
  <c r="J64" i="4"/>
  <c r="X64" i="4"/>
  <c r="H65" i="4"/>
  <c r="X65" i="4"/>
  <c r="J66" i="4"/>
  <c r="X66" i="4"/>
  <c r="J67" i="4"/>
  <c r="X67" i="4"/>
  <c r="J68" i="4"/>
  <c r="X68" i="4"/>
  <c r="H69" i="4"/>
  <c r="X69" i="4"/>
  <c r="J70" i="4"/>
  <c r="X70" i="4"/>
  <c r="J71" i="4"/>
  <c r="X71" i="4"/>
  <c r="J72" i="4"/>
  <c r="X72" i="4"/>
  <c r="H73" i="4"/>
  <c r="X73" i="4"/>
  <c r="J74" i="4"/>
  <c r="X74" i="4"/>
  <c r="J75" i="4"/>
  <c r="X75" i="4"/>
  <c r="J76" i="4"/>
  <c r="X76" i="4"/>
  <c r="H77" i="4"/>
  <c r="X77" i="4"/>
  <c r="J78" i="4"/>
  <c r="X78" i="4"/>
  <c r="J79" i="4"/>
  <c r="X79" i="4"/>
  <c r="J80" i="4"/>
  <c r="X80" i="4"/>
  <c r="H81" i="4"/>
  <c r="X81" i="4"/>
  <c r="J82" i="4"/>
  <c r="X82" i="4"/>
  <c r="J83" i="4"/>
  <c r="X83" i="4"/>
  <c r="J84" i="4"/>
  <c r="X84" i="4"/>
  <c r="H85" i="4"/>
  <c r="X85" i="4"/>
  <c r="J86" i="4"/>
  <c r="X86" i="4"/>
  <c r="J87" i="4"/>
  <c r="X87" i="4"/>
  <c r="J88" i="4"/>
  <c r="H78" i="4"/>
  <c r="F78" i="4"/>
  <c r="J3" i="4"/>
  <c r="F4" i="4"/>
  <c r="F6" i="4"/>
  <c r="L21" i="4"/>
  <c r="L13" i="4"/>
  <c r="L12" i="4"/>
  <c r="F18" i="4"/>
  <c r="J41" i="4"/>
  <c r="J77" i="4"/>
  <c r="H18" i="4"/>
  <c r="H54" i="4"/>
  <c r="V54" i="4" s="1"/>
  <c r="F22" i="4"/>
  <c r="F58" i="4"/>
  <c r="H22" i="4"/>
  <c r="H58" i="4"/>
  <c r="F70" i="4"/>
  <c r="H30" i="4"/>
  <c r="H70" i="4"/>
  <c r="F30" i="4"/>
  <c r="F34" i="4"/>
  <c r="F10" i="4"/>
  <c r="J27" i="4"/>
  <c r="H42" i="4"/>
  <c r="F82" i="4"/>
  <c r="F42" i="4"/>
  <c r="H10" i="4"/>
  <c r="F46" i="4"/>
  <c r="H46" i="4"/>
  <c r="J65" i="4"/>
  <c r="H82" i="4"/>
  <c r="J15" i="4"/>
  <c r="H6" i="4"/>
  <c r="H34" i="4"/>
  <c r="J53" i="4"/>
  <c r="H66" i="4"/>
  <c r="V66" i="4" s="1"/>
  <c r="J50" i="4"/>
  <c r="J38" i="4"/>
  <c r="J11" i="4"/>
  <c r="J23" i="4"/>
  <c r="J35" i="4"/>
  <c r="J85" i="4"/>
  <c r="J14" i="4"/>
  <c r="J26" i="4"/>
  <c r="V78" i="4"/>
  <c r="J49" i="4"/>
  <c r="J61" i="4"/>
  <c r="J73" i="4"/>
  <c r="J62" i="4"/>
  <c r="F14" i="4"/>
  <c r="F26" i="4"/>
  <c r="F38" i="4"/>
  <c r="F50" i="4"/>
  <c r="F62" i="4"/>
  <c r="F74" i="4"/>
  <c r="F86" i="4"/>
  <c r="J7" i="4"/>
  <c r="J19" i="4"/>
  <c r="J31" i="4"/>
  <c r="J45" i="4"/>
  <c r="J57" i="4"/>
  <c r="J69" i="4"/>
  <c r="H74" i="4"/>
  <c r="J81" i="4"/>
  <c r="H86" i="4"/>
  <c r="F5" i="4"/>
  <c r="F9" i="4"/>
  <c r="F13" i="4"/>
  <c r="F17" i="4"/>
  <c r="F21" i="4"/>
  <c r="F25" i="4"/>
  <c r="F29" i="4"/>
  <c r="F33" i="4"/>
  <c r="F37" i="4"/>
  <c r="F41" i="4"/>
  <c r="F45" i="4"/>
  <c r="F49" i="4"/>
  <c r="F53" i="4"/>
  <c r="F57" i="4"/>
  <c r="F61" i="4"/>
  <c r="F65" i="4"/>
  <c r="F69" i="4"/>
  <c r="F73" i="4"/>
  <c r="F77" i="4"/>
  <c r="F81" i="4"/>
  <c r="F85" i="4"/>
  <c r="H5" i="4"/>
  <c r="H9" i="4"/>
  <c r="H13" i="4"/>
  <c r="H17" i="4"/>
  <c r="H21" i="4"/>
  <c r="H25" i="4"/>
  <c r="H29" i="4"/>
  <c r="H33" i="4"/>
  <c r="H37" i="4"/>
  <c r="F8" i="4"/>
  <c r="F12" i="4"/>
  <c r="F16" i="4"/>
  <c r="F20" i="4"/>
  <c r="F24" i="4"/>
  <c r="F28" i="4"/>
  <c r="F32" i="4"/>
  <c r="F36" i="4"/>
  <c r="F40" i="4"/>
  <c r="F44" i="4"/>
  <c r="F48" i="4"/>
  <c r="F52" i="4"/>
  <c r="F56" i="4"/>
  <c r="F60" i="4"/>
  <c r="F64" i="4"/>
  <c r="F68" i="4"/>
  <c r="F72" i="4"/>
  <c r="F76" i="4"/>
  <c r="F80" i="4"/>
  <c r="F84" i="4"/>
  <c r="F88" i="4"/>
  <c r="H4" i="4"/>
  <c r="H8" i="4"/>
  <c r="H12" i="4"/>
  <c r="H16" i="4"/>
  <c r="H20" i="4"/>
  <c r="H24" i="4"/>
  <c r="H28" i="4"/>
  <c r="H32" i="4"/>
  <c r="H36" i="4"/>
  <c r="H40" i="4"/>
  <c r="H44" i="4"/>
  <c r="H48" i="4"/>
  <c r="H52" i="4"/>
  <c r="H56" i="4"/>
  <c r="H60" i="4"/>
  <c r="H64" i="4"/>
  <c r="H68" i="4"/>
  <c r="H72" i="4"/>
  <c r="H76" i="4"/>
  <c r="H80" i="4"/>
  <c r="H84" i="4"/>
  <c r="H88" i="4"/>
  <c r="F3" i="4"/>
  <c r="F7" i="4"/>
  <c r="F11" i="4"/>
  <c r="F15" i="4"/>
  <c r="F19" i="4"/>
  <c r="F23" i="4"/>
  <c r="F27" i="4"/>
  <c r="F31" i="4"/>
  <c r="F35" i="4"/>
  <c r="F39" i="4"/>
  <c r="F43" i="4"/>
  <c r="F47" i="4"/>
  <c r="F51" i="4"/>
  <c r="F55" i="4"/>
  <c r="F59" i="4"/>
  <c r="F63" i="4"/>
  <c r="F67" i="4"/>
  <c r="F71" i="4"/>
  <c r="F75" i="4"/>
  <c r="F79" i="4"/>
  <c r="F83" i="4"/>
  <c r="F87" i="4"/>
  <c r="H39" i="4"/>
  <c r="H43" i="4"/>
  <c r="H47" i="4"/>
  <c r="H51" i="4"/>
  <c r="H55" i="4"/>
  <c r="H59" i="4"/>
  <c r="H63" i="4"/>
  <c r="H67" i="4"/>
  <c r="H71" i="4"/>
  <c r="H75" i="4"/>
  <c r="H79" i="4"/>
  <c r="H83" i="4"/>
  <c r="H87" i="4"/>
  <c r="X88" i="4" l="1"/>
  <c r="V6" i="4"/>
  <c r="V41" i="4"/>
  <c r="V18" i="4"/>
  <c r="V16" i="4"/>
  <c r="V77" i="4"/>
  <c r="V59" i="4"/>
  <c r="V64" i="4"/>
  <c r="V27" i="4"/>
  <c r="V82" i="4"/>
  <c r="V69" i="4"/>
  <c r="V15" i="4"/>
  <c r="V22" i="4"/>
  <c r="V10" i="4"/>
  <c r="V26" i="4"/>
  <c r="V38" i="4"/>
  <c r="V42" i="4"/>
  <c r="V30" i="4"/>
  <c r="V65" i="4"/>
  <c r="V58" i="4"/>
  <c r="V80" i="4"/>
  <c r="V32" i="4"/>
  <c r="V45" i="4"/>
  <c r="V34" i="4"/>
  <c r="V23" i="4"/>
  <c r="V67" i="4"/>
  <c r="V19" i="4"/>
  <c r="V85" i="4"/>
  <c r="V37" i="4"/>
  <c r="V46" i="4"/>
  <c r="V63" i="4"/>
  <c r="V70" i="4"/>
  <c r="V3" i="4"/>
  <c r="V75" i="4"/>
  <c r="V76" i="4"/>
  <c r="V28" i="4"/>
  <c r="V72" i="4"/>
  <c r="V24" i="4"/>
  <c r="V68" i="4"/>
  <c r="V20" i="4"/>
  <c r="V81" i="4"/>
  <c r="V33" i="4"/>
  <c r="V86" i="4"/>
  <c r="V29" i="4"/>
  <c r="V74" i="4"/>
  <c r="V55" i="4"/>
  <c r="V60" i="4"/>
  <c r="V12" i="4"/>
  <c r="V71" i="4"/>
  <c r="V7" i="4"/>
  <c r="V73" i="4"/>
  <c r="V50" i="4"/>
  <c r="V11" i="4"/>
  <c r="V53" i="4"/>
  <c r="V31" i="4"/>
  <c r="V84" i="4"/>
  <c r="V36" i="4"/>
  <c r="V49" i="4"/>
  <c r="V14" i="4"/>
  <c r="V62" i="4"/>
  <c r="V43" i="4"/>
  <c r="V61" i="4"/>
  <c r="V35" i="4"/>
  <c r="V57" i="4"/>
  <c r="V51" i="4"/>
  <c r="V56" i="4"/>
  <c r="V8" i="4"/>
  <c r="V25" i="4"/>
  <c r="V47" i="4"/>
  <c r="V52" i="4"/>
  <c r="V4" i="4"/>
  <c r="V21" i="4"/>
  <c r="V48" i="4"/>
  <c r="V17" i="4"/>
  <c r="V87" i="4"/>
  <c r="V39" i="4"/>
  <c r="V44" i="4"/>
  <c r="V13" i="4"/>
  <c r="V83" i="4"/>
  <c r="V88" i="4"/>
  <c r="V40" i="4"/>
  <c r="V9" i="4"/>
  <c r="V79" i="4"/>
  <c r="V5"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tc={7B8231DC-F14E-44B8-B0DE-79033FAD2D68}</author>
  </authors>
  <commentList>
    <comment ref="V2" authorId="0" shapeId="0" xr:uid="{7B8231DC-F14E-44B8-B0DE-79033FAD2D68}">
      <text>
        <t>[Threaded comment]
Your version of Excel allows you to read this threaded comment; however, any edits to it will get removed if the file is opened in a newer version of Excel. Learn more: https://go.microsoft.com/fwlink/?linkid=870924
Comment:
    SE RECOMIENDAN AL MENOS TRES FUENTES DE INFORMACION</t>
      </text>
    </comment>
  </commentList>
</comments>
</file>

<file path=xl/sharedStrings.xml><?xml version="1.0" encoding="utf-8"?>
<sst xmlns="http://schemas.openxmlformats.org/spreadsheetml/2006/main" count="258" uniqueCount="157">
  <si>
    <t>NOMBRE DE LA COLUMNA</t>
  </si>
  <si>
    <t>INSTRUCCIONES</t>
  </si>
  <si>
    <t>N°</t>
  </si>
  <si>
    <t>Numere secuencialmente los bienes o servicios a adquirir desde el número 1 en adelante.</t>
  </si>
  <si>
    <t>DESCRIPCIÓN</t>
  </si>
  <si>
    <t>Escriba exactamente la descripción del bien o servicio según la FICHA TÉCNICA.</t>
  </si>
  <si>
    <t>CÓDIGO UNSPSC</t>
  </si>
  <si>
    <t>Registre el código UNSPSC de acuerdo con la FICHA TÉCNICA.</t>
  </si>
  <si>
    <t>UNIDAD DE MEDIDA</t>
  </si>
  <si>
    <t>Escriba la unidad de medida del bien o servicio según la FICHA TÉCNICA.</t>
  </si>
  <si>
    <t>COTIZACIÓN 1</t>
  </si>
  <si>
    <t>Registre el valor del bien o servicio según la cotización número 1.</t>
  </si>
  <si>
    <t>DESVIACIÓN COT.1</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</si>
  <si>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1 respecto al Promedio. Si la desviación es mayor al 30% , el sistema le mostrará el valor </t>
    </r>
    <r>
      <rPr>
        <b/>
        <sz val="11"/>
        <color rgb="FFFF0000"/>
        <rFont val="Calibri"/>
        <family val="2"/>
        <scheme val="minor"/>
      </rPr>
      <t>EN COLOR ROJO</t>
    </r>
  </si>
  <si>
    <t>COTIZACIÓN 2</t>
  </si>
  <si>
    <t>Registre el valor del bien o servicio según la cotización número 2.</t>
  </si>
  <si>
    <t>DESVIACIÓN COT.2</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</si>
  <si>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2 respecto al Promedio. Si la desviación es mayor al 30% , el sistema le mostrará el valor </t>
    </r>
    <r>
      <rPr>
        <b/>
        <sz val="11"/>
        <color rgb="FFFF0000"/>
        <rFont val="Calibri"/>
        <family val="2"/>
        <scheme val="minor"/>
      </rPr>
      <t>EN COLOR ROJO</t>
    </r>
  </si>
  <si>
    <t>COTIZACIÓN 3</t>
  </si>
  <si>
    <t>Registre el valor del bien o servicio según la cotización número 3.</t>
  </si>
  <si>
    <t>DESVIACIÓN COT3.</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</si>
  <si>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3 respecto al Promedio. Si la desviación es mayor al 30% , el sistema le mostrará el valor </t>
    </r>
    <r>
      <rPr>
        <b/>
        <sz val="11"/>
        <color rgb="FFFF0000"/>
        <rFont val="Calibri"/>
        <family val="2"/>
        <scheme val="minor"/>
      </rPr>
      <t>EN COLOR ROJO</t>
    </r>
  </si>
  <si>
    <t>COTIZACIÓN 4</t>
  </si>
  <si>
    <t>Registre el valor del bien o servicio según la cotización número 4.</t>
  </si>
  <si>
    <t>DESVIACIÓN COT4.</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</si>
  <si>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4 respecto al Promedio. Si la desviación es mayor al 30% , el sistema le mostrará el valor </t>
    </r>
    <r>
      <rPr>
        <b/>
        <sz val="11"/>
        <color rgb="FFFF0000"/>
        <rFont val="Calibri"/>
        <family val="2"/>
        <scheme val="minor"/>
      </rPr>
      <t>EN COLOR ROJO</t>
    </r>
  </si>
  <si>
    <t>COTIZACIÓN 5</t>
  </si>
  <si>
    <t>Registre el valor del bien o servicio según la cotización número 5.</t>
  </si>
  <si>
    <t>DESVIACIÓN COT.5</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</si>
  <si>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5 respecto al Promedio. Si la desviación es mayor al 30% , el sistema le mostrará el valor </t>
    </r>
    <r>
      <rPr>
        <b/>
        <sz val="11"/>
        <color rgb="FFFF0000"/>
        <rFont val="Calibri"/>
        <family val="2"/>
        <scheme val="minor"/>
      </rPr>
      <t>EN COLOR ROJO</t>
    </r>
  </si>
  <si>
    <t>COTIZACIÓN 6</t>
  </si>
  <si>
    <t>Registre el valor del bien o servicio según la cotización número 6.</t>
  </si>
  <si>
    <t>DESVIACIÓN COT.6</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</si>
  <si>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6 respecto al Promedio. Si la desviación es mayor al 30% , el sistema le mostrará el valor </t>
    </r>
    <r>
      <rPr>
        <b/>
        <sz val="11"/>
        <color rgb="FFFF0000"/>
        <rFont val="Calibri"/>
        <family val="2"/>
        <scheme val="minor"/>
      </rPr>
      <t>EN COLOR ROJO</t>
    </r>
  </si>
  <si>
    <t>COTIZACIÓN 7</t>
  </si>
  <si>
    <t>Registre el valor del bien o servicio según la cotización número 7.</t>
  </si>
  <si>
    <t>DESVIACIÓN COT.7</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</si>
  <si>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7 respecto al Promedio. Si la desviación es mayor al 30% , el sistema le mostrará el valor </t>
    </r>
    <r>
      <rPr>
        <b/>
        <sz val="11"/>
        <color rgb="FFFF0000"/>
        <rFont val="Calibri"/>
        <family val="2"/>
        <scheme val="minor"/>
      </rPr>
      <t>EN COLOR ROJO</t>
    </r>
  </si>
  <si>
    <t>COTIZACIÓN 8</t>
  </si>
  <si>
    <t>Registre el valor del bien o servicio según la cotización número 8.</t>
  </si>
  <si>
    <t>DESVIACIÓN COT.8</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</si>
  <si>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8 respecto al Promedio. Si la desviación es mayor al 30% , el sistema le mostrará el valor </t>
    </r>
    <r>
      <rPr>
        <b/>
        <sz val="11"/>
        <color rgb="FFFF0000"/>
        <rFont val="Calibri"/>
        <family val="2"/>
        <scheme val="minor"/>
      </rPr>
      <t>EN COLOR ROJO</t>
    </r>
  </si>
  <si>
    <t>PROMEDIO</t>
  </si>
  <si>
    <r>
      <rPr>
        <b/>
        <sz val="11"/>
        <color theme="1"/>
        <rFont val="Calibri"/>
        <family val="2"/>
        <scheme val="minor"/>
      </rPr>
      <t xml:space="preserve">NO ESCRIBA NINGÚN VALOR. </t>
    </r>
    <r>
      <rPr>
        <sz val="11"/>
        <color theme="1"/>
        <rFont val="Calibri"/>
        <family val="2"/>
        <scheme val="minor"/>
      </rPr>
      <t>La tabla está configurada para mostrarle el promedio del valor de las cotizaciones. Si no existe ningún dato el sistema le mostrará un texto denominado "</t>
    </r>
    <r>
      <rPr>
        <b/>
        <sz val="11"/>
        <color theme="7" tint="-0.249977111117893"/>
        <rFont val="Calibri"/>
        <family val="2"/>
        <scheme val="minor"/>
      </rPr>
      <t>SIN DATOS</t>
    </r>
    <r>
      <rPr>
        <sz val="11"/>
        <color theme="1"/>
        <rFont val="Calibri"/>
        <family val="2"/>
        <scheme val="minor"/>
      </rPr>
      <t>"</t>
    </r>
  </si>
  <si>
    <t>CANTIDAD DE COTIZACIONES</t>
  </si>
  <si>
    <r>
      <rPr>
        <b/>
        <sz val="11"/>
        <color theme="1"/>
        <rFont val="Calibri"/>
        <family val="2"/>
        <scheme val="minor"/>
      </rPr>
      <t>NO ESCRIBA NINGÚN VALOR.</t>
    </r>
    <r>
      <rPr>
        <sz val="11"/>
        <color theme="1"/>
        <rFont val="Calibri"/>
        <family val="2"/>
        <scheme val="minor"/>
      </rPr>
      <t xml:space="preserve"> El sistema le resaltará </t>
    </r>
    <r>
      <rPr>
        <b/>
        <sz val="11"/>
        <color rgb="FFFF0000"/>
        <rFont val="Calibri"/>
        <family val="2"/>
        <scheme val="minor"/>
      </rPr>
      <t>EN COLOR ROJO</t>
    </r>
    <r>
      <rPr>
        <sz val="11"/>
        <color theme="1"/>
        <rFont val="Calibri"/>
        <family val="2"/>
        <scheme val="minor"/>
      </rPr>
      <t xml:space="preserve"> si hay menos de </t>
    </r>
    <r>
      <rPr>
        <b/>
        <sz val="11"/>
        <color rgb="FFFF0000"/>
        <rFont val="Calibri"/>
        <family val="2"/>
        <scheme val="minor"/>
      </rPr>
      <t>tres cotizaciones.</t>
    </r>
    <r>
      <rPr>
        <sz val="11"/>
        <color theme="1"/>
        <rFont val="Calibri"/>
        <family val="2"/>
        <scheme val="minor"/>
      </rPr>
      <t xml:space="preserve"> Recuerde que se recomienda por lo menos obtener tres fuentes de información del mercado.</t>
    </r>
  </si>
  <si>
    <t>NOTAS</t>
  </si>
  <si>
    <t>El sistema está configurado para ADVERTIRLE si por error registra un valor de CERO ($0) en una cotización, de ser así la celda se iluminará EN COLOR AMARILLO</t>
  </si>
  <si>
    <t>Recuerde que un estudio de mercado puede elaborarse con información del mercado que puede provenir de distintas fuentes, a saber:
1. Precios Históricos de la Entidad y otras entidades, que no deben ser mayores a tres años.
2. Cotizaciones del mercado
3. Precios de catálogo
4. Cotizaciones obtenidas mediante SECOP II (ES OBLIGATORIO PRECOTIZAR mediante SECOP II)
5. Precios establecidos en la Tienda Virtual del Estado Colombiano y/o Acuerdos Marcos de Precios de Colombia Compra Eficiente</t>
  </si>
  <si>
    <t>Si el valor de un bien o servicio está desviado MÁS DEL TREINTA POR CIENTO (30%) del promedio es recomendable buscar otras fuentes de información para la estimación de su precio.</t>
  </si>
  <si>
    <t>ESTUDIO DE MERCADO</t>
  </si>
  <si>
    <t>CODIGO UNSPSC</t>
  </si>
  <si>
    <t>MACRO SOLUCIONES CAQUETA S.A.S.</t>
  </si>
  <si>
    <t>FERRETERÍA DOS LIMAS</t>
  </si>
  <si>
    <t>QUALITY</t>
  </si>
  <si>
    <t>Columna4</t>
  </si>
  <si>
    <t>Cantidades Mínimas</t>
  </si>
  <si>
    <t>VALOR
CANTIDADES
MINIMAS</t>
  </si>
  <si>
    <t>Overol apícola profesional: Prenda de cuerpo completo especialmente diseñada para protección integral del apicultor  durante las labores en el campo. Fabricado en tela tipo dril Súper 8 de triple tejido, que ofrece alta resistencia a desgarros, abrasión y picaduras, sin comprometer la ventilación ni el confort térmico en climas cálidos. Cuenta con cierre frontal en cremallera de alta resistencia, ya sea plástica o metálica según disponibilidad. Incluye careta desmontable tipo astronauta,  elaborada con estructura de alambre flexible, recubierta con malla reforzada de poliéster que brinda excelente visibilidad, protección facial total y amplia ventilación. Los puños y tobillos elásticos aseguran un ajuste firme para evitar el ingreso de abejas. Las costuras están reforzadas para mayor durabilidad y resistencia al uso continuo. Disponible en tallas M, L y XL (deben especificarse al realizar el pedido). Liviano, plegable y de fácil transporte, es ideal para operaciones apícolas bajo condiciones de exposición prolongada al sol, garantizando seguridad y comodidad al usuario.</t>
  </si>
  <si>
    <t xml:space="preserve">UNIDAD </t>
  </si>
  <si>
    <t>Colmena tipo Langstroth para producción apícola, fabricada en madera de nogal curada, cepillada y tratada contra humedad e insectos, garantizando durabilidad, adecuado aislamiento térmico y resistencia a condiciones climáticas del departamento del Caquetá. El conjunto debe incluir una (1) piquera o cámara de cría, un (1) alza profunda con capacidad para diez (10) marcos tipo Langstroth, diez (10) marcos de madera con alambre inoxidable tensado, diez (10) láminas de cera estampada, una (1) tapa interna de madera y un (1) techo exterior en lámina galvanizada o material equivalente resistente a la intemperie. 
La colmena deberá entregarse con un núcleo de abejas Apis mellifera en crecimiento, con reina joven fecundada, proveniente de apiarios ubicados en el departamento del Caquetá y adaptados al clima cálido húmedo de la región. El núcleo deberá contener de tres (3) a cuatro (4) cuadros, incluyendo mínimo dos (2) con cría en diferentes estadios (huevo, larva y pupa), uno (1) con reservas de miel y polen y uno (1) en proceso de construcción. La colonia deberá presentar adecuada población de abejas obreras activas, presencia de zánganos jóvenes y encontrarse libre de enfermedades o plagas visibles como loque americana o europea, infestaciones severas de varroa o presencia de nosema, garantizando colonias sanas y aptas para su establecimiento en apiarios productivos del Caquetá.</t>
  </si>
  <si>
    <t>Ahumador apícola tamaño mediano, fabricado en acero galvanizado o inoxidable, con dimensiones aproximadas de 30 cm de alto, 15 cm de diámetro y 42 cm de ancho incluyendo el fuelle. Equipado con fuelle lateral en cuero sintético o material resistente al calor, válvula de aire y boquilla de salida cónica. Incluye rejilla interna para separación del combustible. Resistente a la corrosión y al calor, fácil de limpiar y adecuado para manejo de colmenas tipo Langstroth en labores de inspección o cosecha.</t>
  </si>
  <si>
    <t>Palanca apícola fabricada en acero inoxidable AISI 304, resistente a la corrosión y al desgaste. Dimensiones aproximadas: 26 cm de largo por 4 cm de ancho. Diseño tipo "J" o plano recto, con extremos afilados para facilitar el desprendimiento de cuadros y tapas en colmenas tipo Langstroth. Herramienta de uso manual, lavable, durable y compatible con labores  apícolas de inspección y mantenimiento.</t>
  </si>
  <si>
    <t>Semilla certificada de pasto Brachiaria dictyoneura, especie forrajera tropical perenne utilizada para el establecimiento y mejoramiento de praderas en sistemas de producción bovina, especialmente en zonas de clima cálido húmedo. Esta especie se caracteriza por su adaptación a suelos ácidos, buena cobertura del suelo, tolerancia a condiciones de alta humedad y capacidad de producción de biomasa para alimentación bovina en sistemas de pastoreo. Pureza mínima: 85 % Germinación mínima: 60 % Contenido de humedad: Máximo 12 % Presentación: semilla limpia y empacada en bolsas selladas Peso de presentación: bolsas de 1 kg o presentación comercial disponible Estado sanitario: libre de plagas, hongos o contaminación visible Registro ICA: el material debe contar con registro o certificación ante el Instituto Colombiano Agropecuario – ICA, o provenir de proveedores autorizados.</t>
  </si>
  <si>
    <t>KILOGRAMO</t>
  </si>
  <si>
    <t>Semilla certificada de pasto Brachiaria brizantha cultivar Marandú, especie forrajera tropical perenne utilizada para el establecimiento y renovación de praderas en sistemas de producción bovina en clima cálido. Este pasto se caracteriza por su alta producción de biomasa, buena calidad nutricional, tolerancia a suelos ácidos y buen comportamiento en sistemas de pastoreo rotacional. Es ampliamente utilizado en sistemas ganaderos de doble propósito y ceba debido a su capacidad de recuperación y adaptación a condiciones tropicales. Tipo de producto: semilla sexual certificada Pureza mínima: 85 % Germinación mínima: 60 % Contenido de humedad: máximo 12 % Presentación: semilla limpia y empacada en bolsas selladas Presentación comercial: bolsa de 1 kg o presentación equivalente
Estado sanitario: libre de plagas, hongos o contaminación visible Registro ICA: la semilla deberá contar con certificación o registro ante el Instituto Colombiano Agropecuario – ICA, o provenir de proveedores autorizados.</t>
  </si>
  <si>
    <t>Semilla certificada de pasto Brachiaria decumbens, especie forrajera tropical perenne utilizada para el establecimiento y renovación de praderas en sistemas de producción bovina en zonas de clima cálido. Este pasto se caracteriza por su buena adaptación a suelos ácidos y de baja fertilidad, alta capacidad de cobertura del suelo, buena producción de biomasa y resistencia al pastoreo, siendo ampliamente utilizado en sistemas ganaderos de cría, levante y doble propósito. Tipo de producto: semilla sexual certificada Pureza mínima: 85 % Germinación mínima: 60 % Contenido de humedad: máximo 12 % Presentación: semilla limpia y empacada en bolsas selladas Presentación comercial: bolsa de 1 kg o presentación comercial equivalente Estado sanitario: libre de plagas, hongos o contaminación visible Registro ICA: la semilla deberá contar con certificación o registro ante el Instituto Colombiano Agropecuario – ICA, o provenir de proveedores autorizados.</t>
  </si>
  <si>
    <t>Cal Dolomita: Enmienda agrícola mineral de origen natural, elaborada a partir de roca dolomítica molida, compuesta principalmente por carbonato de calcio (CaCO) y carbonato de magnesio (MgCO). Utilizada para la corrección de la acidez del suelo, el mejoramiento de la estructura física y el aporte de calcio y magnesio como nutrientes esenciales para los cultivos. Producto de acción gradual, de granulometría fina o granular uniforme, libre de contaminantes físicos, químicos o biológicos. Debe contar con concentración garantizada de Ca y Mg expresada en porcentaje, ficha técnica, recomendaciones de aplicación y rotulado conforme a la normatividad vigente para insumos agrícolas. POR: BULTO * 40KL.</t>
  </si>
  <si>
    <t>UNIDAD</t>
  </si>
  <si>
    <t>Poste metálico tipo T fabricado en acero galvanizado o acero con recubrimiento anticorrosivo, utilizado como soporte estructural para la instalación de cercas eléctricas en sistemas agropecuarios.</t>
  </si>
  <si>
    <t xml:space="preserve">UNIDAD  </t>
  </si>
  <si>
    <t>Aislador de puntilla fabricado en material plástico de alta resistencia, utilizado en sistemas de cercas eléctricas para aislar el conductor eléctrico (alambre galvanizado o cuerda electrificada) de los postes o estantillos de madera. Material: polietileno de alta densidad o polímero de alta resistencia. Color: amarillo o negro de alta visibilidad. Compatibilidad: apto para postes metálicos tipo T para cercas eléctricas. Sistema de fijación: sistema de presión o clip que permite instalar el aislador directamente sobre el poste metálico. Uso: apto para alambre galvanizado, cable o cuerda para cerca eléctrica. Resistencia climática: resistente a radiación UV, lluvia, humedad y altas temperaturas. Resistencia mecánica: alta resistencia a impacto y presión. Presentación: Bolsa x 100 unidades.</t>
  </si>
  <si>
    <t>PAQUETE</t>
  </si>
  <si>
    <t>Aislador ovalado fabricado en material plástico de alta resistencia, utilizado en sistemas de cercas eléctricas para aislar el conductor eléctrico del poste o estantillo. Fabricado en polipropileno de alta calidad con protección UV, lo que garantiza un desempeño confiable frente a la intemperie y una larga vida útil. Pack x 25 Uds.</t>
  </si>
  <si>
    <t>Puntilla lisa 3.7 mm x 3" de hierro con cabeza lisa para uniones en superficies de gran grosor, se destaca por su estructura, tamaño así como por ser durable ante el uso con todo tipo de herramienta manual o mecánica. Presentación en caja de 500 gramos.</t>
  </si>
  <si>
    <t>CAJA</t>
  </si>
  <si>
    <t>Cable aislado calibre 14 para cercas eléctricas. Rollo de aproximadamente 50 Metros.</t>
  </si>
  <si>
    <t>Tanque Bajito 250 Litros con Tapa: Tanque de almacenamiento con capacidad de 250 litros, fabricado en polietileno 100% virgen con aditivo U.V., color negro, de dos capas, apto para uso residencial, institucional e industrial, elaborado bajo norma RAS 0330. Presenta dimensiones aproximadas de 107 cm de ancho, 107 cm de largo, 107 cm de diámetro y 55 cm de alto. El producto deberá entregarse con tapa y accesorios en PVC para entrada, salida y rebose, en óptimas condiciones físicas y funcionales, libre de fisuras, deformaciones o defectos que afecten su resistencia, hermeticidad y adecuado funcionamiento.</t>
  </si>
  <si>
    <t xml:space="preserve">Plástico agrícola para uso en secaderos de café o invernadero, elaborado en polietileno de baja densidad (PEBD o LDPE), con un espesor de 8 micras (equivalente a 800 galgas), provisto de tratamiento ultravioleta (UV) que garantiza resistencia a la radiación solar y mayor durabilidad en exteriores. El material cuenta con alta transmisión de luz solar (aproximadamente entre 85 % y 90 %), favoreciendo un secado eficiente del café, e incorpora propiedad antigoteo, que evita la condensación y la caída de agua sobre el grano durante el proceso de secado. Es de color transparente o ligeramente lechoso, se suministra en rollo continuo, sin perforaciones ni empates, destinado específicamente como cubierta superior de secaderos solares de café. </t>
  </si>
  <si>
    <t>METRO</t>
  </si>
  <si>
    <t>Coco o canasto recolector de café con cinturón, destinado a labores de recolección manual de café, elaborado en material plástico de alta resistencia (polietileno de alta densidad – PEAD / HDPE), liviano, flexible y no tóxico, resistente a impactos, abrasión, humedad y exposición prolongada al sol. El canasto debe contar con un diseño ergonómico que facilite la carga y descarga del café, con una capacidad aproximada entre 20 y 25 kilogramos de café cereza (equivalente a 18–22 litros). Incluye cinturón ajustable fabricado en lona reforzada o reata de polipropileno, con costuras reforzadas y sistema de sujeción mediante hebillas resistentes, que permita una adecuada distribución del peso y reduzca la fatiga del recolector. El conjunto debe ser nuevo, sin uso, libre de defectos, apto para uso continuo en condiciones de campo cafetero y entregarse completamente ensamblado y listo para su utilización. El producto presenta una vida útil estimada de 12 a 24 meses, dependiendo de la intensidad de uso y las condiciones de manejo.</t>
  </si>
  <si>
    <t>Fertilizante complejo compuesto N-P-K-Mg-S-B-Zn, con aporte de nitrógeno en forma amoniacal (NH4⁺) y ureica (NH2), fósforo asimilable (P₂O₅), potasio soluble en agua (K₂O), magnesio total (MgO), azufre total (S), boro (B) y zinc (Zn). Su composición porcentual es la siguiente: Nitrógeno total (N) 17 %, distribuido en 10,4 % de nitrógeno amoniacal y 6,6 % de nitrógeno ureico; fósforo asimilable (P₂O₅) 6 %; potasio soluble en agua (K₂O) 18 %; magnesio total (MgO) 2 %; azufre total (S) 2 %; boro (B) 0,2 % y zinc (Zn) 0,1 %, formulado para suplir de manera balanceada los requerimientos nutricionales de los cultivos. Bulto*50kl.</t>
  </si>
  <si>
    <t>Composición: Nitrógeno 25% (N amoniacal 1%, N ureico 24%); fósforo 4%; potasio 24%. Fertilizante mezclado físicamente NPK para aplicación al suelo. Alta solubilidad, lo que permite una rápida utilización por el cultivo de los nutrientes aplicados y garantiza la eficacia de aplicaciones después de la germinación y aún en estados avanzados de desarrollo del cultivo. El tamaño del gránulo determina un suministro gradual de los nutrientes a lo largo del ciclo productivo del cultivo, bajo riesgo de compactación, alta fluidez en la aplicación a máquina, uniformidad en la aplicación y gran eficiencia en aplicaciones aéreas. Fertilizante en mezcla física principalmente indicado en café. Destinado para suelos con deficiencias en nitrógeno y potasio. Bulto*50kl.</t>
  </si>
  <si>
    <t>Silla plástica monobloque con brazos, apilable, fabricada en polipropileno de alta resistencia, apta para uso interior y exterior, color blanco o según requerimiento, de fácil limpieza, resistente a la humedad y al uso frecuente.</t>
  </si>
  <si>
    <t>Mesa plegable tipo portafolio, diseñada para uso institucional, eventos y actividades comunitarias. Fabricada con superficie en plástico de acabado mate y estructura en acero que garantiza resistencia, estabilidad y durabilidad. Su diseño plegable facilita el transporte y almacenamiento, no requiere armado previo y permite una puesta en uso inmediata. Cuenta con dimensiones aproximadas de 244 cm de largo, 76 cm de ancho y 74 cm de alto, ofreciendo una amplia superficie con capacidad para hasta ocho (8) personas. Producto nuevo, apto para uso continuo en interiores y exteriores bajo techo.</t>
  </si>
  <si>
    <t>Caneca plástica de 220 litros con aro y tapa, fabricada en material resistente para almacenamiento de líquidos o sólidos.</t>
  </si>
  <si>
    <t>LADRILLO NO ESTRUCTURAL EN ARCILLA, ESTRIADO CON PERFORACIONES. HORIZONTALES DIMENSIONES 30X20X10 CM COMERCIALIZADO EN UNIDAD. Producto nuevo, de buena resistencia mecánica, apto para levantamiento de muros, divisiones y estructuras menores en obras civiles. Debe presentar uniformidad en forma, tamaño y acabado.</t>
  </si>
  <si>
    <t>Cemento gris de uso general para construcción, presentado en bulto de 50 kilogramos, apto para elaboración de morteros, concretos, pañetes, pegues y demás actividades de obra civil. Producto nuevo, empacado en saco original, seco, sin endurecimientos ni alteraciones por humedad.</t>
  </si>
  <si>
    <t>Varilla de acero corrugado de 3/8 de pulgada de diámetro, utilizada como refuerzo estructural en elementos de concreto. Producto nuevo, con superficie corrugada para mejor adherencia, alta resistencia mecánica y apta para obras civiles y refuerzo de estructuras.</t>
  </si>
  <si>
    <t>Alambre negro recocido para construcción, flexible y resistente, apto para amarre de varilla, fijación y usos generales en obra. Producto nuevo, de calibre comercial, presentado por kilogramo</t>
  </si>
  <si>
    <t>Malla polisombra con nivel de sombreo del 65%, fabricada en polietileno de alta densidad con protección UV, resistente a la intemperie. Producto nuevo, presentado en rollo, apto para viveros, áreas agrícolas, cerramientos y protección de cultivos o espacios de trabajo.  ROLLO X 25 MT MALLA POLISOMBRA AL 65% - ROLLO X 25 MT.</t>
  </si>
  <si>
    <t>Alambre galvanizado calibre No. 12, resistente a la corrosión y apto para cerramientos, tensores, estructuras livianas y uso agropecuario o constructivo. Producto nuevo, de buena resistencia mecánica, presentado por kilogramo.</t>
  </si>
  <si>
    <t>Amarres plásticos (4.8 x 20cm) elaborados en nylon o material resistente, con protección UV para uso en exteriores. Aptos para sujeción de polisombra, tuberías, mangueras, cableado o elementos livianos. Producto nuevo, presentado en bolsa, de alta resistencia y cierre seguro.  Bolsa x 100 uds.</t>
  </si>
  <si>
    <t>BOLSA</t>
  </si>
  <si>
    <t>Tanque plástico medidas 103 cm de alto y 123.2 cm de diámetro con capacidad de 1.000 litros, fabricado en polietileno de alta densidad, resistente a impactos y a condiciones de intemperie. Producto nuevo, apto para almacenamiento de agua u otros líquidos permitidos, de fácil limpieza y uso en actividades agropecuarias o de infraestructura.</t>
  </si>
  <si>
    <t>Tubería PVC presión de 1 pulgada de diámetro, apta para conducción de agua a presión en sistemas hidráulicos, agrícolas o de riego. Producto nuevo, resistente, liviano y de fácil instalación, conforme a uso para redes de abastecimiento o distribución de agua.</t>
  </si>
  <si>
    <t>Bolsa plástica negra para vivero o uso agropecuario, con dimensiones aproximadas de 40 cm de largo, 15 cm de diámetro y calibre 3. Producto nuevo, resistente, apto para producción de plántulas, almacenamiento o manejo de material vegetal.</t>
  </si>
  <si>
    <t>Manguera para riego de 3/4 de pulgada de diámetro, fabricada en material flexible y resistente para conducción de agua en actividades agrícolas, pecuarias o de jardinería. Producto nuevo, apto para uso continuo en exteriores y de fácil conexión. Tamaño de aproximadamente 50-100 Metros.</t>
  </si>
  <si>
    <t>REGADERA PLÁSTICA DE JARDÍN CAPACIDAD 10 - 12 LITROS. Fabricada en material resistente, liviano y de fácil manipulación. Producto nuevo, apto para riego manual de plántulas, viveros, jardines y cultivos de pequeña escala.</t>
  </si>
  <si>
    <t>Bandeja sanitaria fabricada en material plástico resistente, de fácil limpieza y desinfección, apta para uso en espacios sanitarios, de manejo higiénico o control de desinfección según necesidad institucional. Producto nuevo y en buenas condiciones de uso.</t>
  </si>
  <si>
    <t xml:space="preserve">Teja Arquitectonica Tj Azul 1.01x6m Cal 31 0.25mm. Especificaciones principales: Tipo : Tejas de zinc pintada, Ancho : 101 cm, Largo : 600 cm, Espesor : 0.025 cm, Material techumbre : Acero Galvanizado, </t>
  </si>
  <si>
    <t>Jeringa tipo pistola para uso veterinario con capacidad de carga de 50 cc: Diseñada para la aplicación de medicamentos en animales. Está fabricada con materiales resistentes como polipropileno, policarbonato, bronce, latón, zamack y acero inoxidable, lo que le proporciona buena durabilidad, resistencia a la corrosión y facilidad de limpieza. Su sistema tipo pistola permite una dosificación precisa y cómoda durante la aplicación, siendo utilizada principalmente en actividades veterinarias y ganaderas para la administración de vacunas o tratamientos.</t>
  </si>
  <si>
    <t>Fertilizante granulado para aplicación directa al suelo, formulado como mezcla 10-30-10-3MgO-5(S), caracterizado por su alto contenido de fósforo para favorecer el desarrollo radicular de los cultivos. Presenta 10.08 % de nitrógeno total (N-T), 30.29 % de fósforo asimilable (P₂O₅), 10.07 % de potasio soluble en agua (K₂O), 3.51 % de magnesio (MgO) y 5.31 % de azufre (S). Se presenta en forma sólida granulada, con pH entre 8 y 10 y densidad a granel aproximada de 768 kg/m³. Es un fertilizante adecuadamente soluble en agua, lo que permite una liberación rápida y continua de nutrientes en el suelo para mejorar la nutrición de las plantas. Unidad * 40 kilogramos (kg).</t>
  </si>
  <si>
    <t>Tanque de almacenamiento de agua con capacidad de quinientos (500) litros, fabricado en polietileno de alta resistencia, color negro, apto para uso industrial, residencial e institucional, elaborado bajo norma de fabricación ISO 9001; presenta dimensiones aproximadas de 140 cm de ancho, 140 cm de largo y 66 cm de alto, diseño de baja altura y mayor diámetro, adecuado para su instalación en espacios con altura reducida. El producto deberá entregarse con su respectiva tapa, en óptimas condiciones físicas y funcionales, con protección U.V., resistencia a la corrosión y material no susceptible al ataque de hongos ni bacterias, garantizando condiciones adecuadas para el almacenamiento de agua.</t>
  </si>
  <si>
    <t>Bolsa para café elaborada en material multicapa MOPP + VMPET + PE, en color papel kraft, diseñada para el empaque y conservación de productos alimenticios. Presenta dimensiones de 16 × 22 + 8 cm, fabricada con fibra de caña de azúcar (Earthpact 90 g/m²) y biopolímero PLA derivado del maíz (25 g/m²), lo que la convierte en un empaque 100 % biodegradable y compostable. Incluye adhesivo base agua y tinta offset a base de aceites vegetales, garantizando un proceso de impresión ecológico. El material ofrece buena protección del producto y es adecuado para contacto con alimentos, con un margen de error de ±5 % en el gramaje y ±2 mm en las medidas. Este tipo de empaque se caracteriza por ser sostenible, resistente y elaborado a partir de fuentes renovables como celulosa y fibras vegetales.</t>
  </si>
  <si>
    <t>Bolsa para café elaborada en material multicapa MOPP + VMPET + PE, en color papel kraft, con dimensiones de 13,5 cm de ancho x 26 cm de alto, diseño de forma cuadrada . Presenta propiedades especiales de barrera de oxígeno, bloqueo de luz, resistencia a la humedad, facilidad de apertura y condición reciclable, lo que contribuye a la conservación y protección del producto empacado. Su presentación corresponde a tamaño 500g.</t>
  </si>
  <si>
    <t>Olla de aluminio fundido con capacidad de 25 litros, diseñada para uso de preparación y cocción de alimentos. Presenta un diámetro de 50 cm, altura de 21 cm y un peso aproximado de 2 kg. Incluye tapa y pomos aislantes para un manejo más seguro. Su estructura ofrece alta conductividad térmica, permitiendo una cocción rápida y uniforme. Cuenta con superficie porosa, acabado resistente y está elaborada bajo lineamientos de normas técnicas nacionales e internacionales. Color plateado. Presentación en unidad.</t>
  </si>
  <si>
    <t>Molinillo manual para granos, color gris, fabricado con molinillo en cobre y base en cerámica, con dimensiones de 32,69 cm de largo, 14,3 cm de alto y 16,31 cm de ancho. Este equipo está diseñado para el procesamiento manual de diferentes tipos de granos y se caracteriza por su resistencia, durabilidad y facilidad de uso.</t>
  </si>
  <si>
    <t>Colino de café variedad Catimore: Colinos de café variedad Catimor de cuatro (4) meses de edad, entregados en bolsa de vivero, con material vegetal en óptimas condiciones agronómicas y fitosanitarias, presentando plantas uniformes, vigorosas, con altura aproximada acorde a su estado fenológico, tallo firme, hojas verdaderas bien formadas, de color verde uniforme, libres de malezas, plagas, enfermedades, daños mecánicos o síntomas de deficiencia nutricional; con sistema radicular bien desarrollado, sin enrollamientos excesivos ni afectaciones que comprometan su prendimiento, contenidos en sustrato adecuado que garantice buena aireación, drenaje y retención de humedad; el material deberá entregarse debidamente hidratado, clasificado, listo para trasplante y apto para establecimiento en campo, garantizando condiciones de calidad, sanidad y homogeneidad en la totalidad de las plantas suministradas.</t>
  </si>
  <si>
    <t xml:space="preserve">Manguera 1/2Pulg polietileno 100 M 120 Psi: Manguera de polietileno de 1/2 pulgada, presentada en rollo de 100 metros de longitud, con capacidad de presión de trabajo de 120 PSI, color negro, apta para uso industrial y aplicaciones de conducción o distribución de agua; el producto deberá entregarse en rollo compacto, fabricado en material recuperado en un 70% y 30% de material virgen, garantizando resistencia, flexibilidad, uniformidad en su diámetro y adecuado desempeño en condiciones normales de uso. </t>
  </si>
  <si>
    <t>Fumigadora Manual  20 Litros: manual, modelo La Aliada, con capacidad total y útil de veinte (20) litros, color blanco, de accionamiento manual, fabricada con cuerpo en plástico resistente, apta para actividades de fumigación y pulverización agrícola, equipada con lanza metálica, boquilla regulable, válvula de seguridad y sistema de presión máxima de 2,76 bar; el equipo deberá entregarse en óptimas condiciones de funcionamiento, con dimensiones aproximadas de 54 cm de alto, 22 cm de ancho y 41,5 cm de largo, peso aproximado de 5 kg, incluyendo como accesorios embudo, herramientas básicas, filtro, manguera de retorno, manguera de succión, manguera negra de 100 cm, lanza de 92 cm y boquillas en material metálico y polímero tipo cortina, garantizando resistencia, integridad física, adecuado ensamblaje y correcto desempeño para su uso.</t>
  </si>
  <si>
    <t>Tanque Tina 630 Litros con Tapa: Tanque tina sencillo de forma cuadrada, con capacidad volumétrica de seiscientos treinta (630) litros, fabricado en polietileno de alta resistencia, color negro, elaborado bajo normas de fabricación ISO 9001, apto para el recibo del café despulpado y su utilización en procesos de fermentación y lavado; el producto deberá entregarse con sus respectivos accesorios, en óptimas condiciones físicas y funcionales, con largo aproximado de 84 cm, estructura íntegra, superficies uniformes y libres de fisuras, perforaciones, deformaciones o defectos de fabricación que afecten su uso. Este elemento está diseñado para contener café baba durante un periodo estimado de doce (12) a veinticuatro (24) horas, garantizando resistencia, durabilidad, adecuada capacidad de almacenamiento y desempeño en labores propias del beneficio del café. El producto cuenta con garantía mínima de tres (3) años.</t>
  </si>
  <si>
    <t>Pala Redonda: color negro, fabricada en material resistente para labores de jardinería, construcción y movimiento de tierra, con punta redonda que facilita la excavación, recolección y manipulación de materiales; presenta un ancho aproximado de 23,2 cm.</t>
  </si>
  <si>
    <t xml:space="preserve">Palín Hoyador: Con punta cuadrada, fabricado en acero de alta resistencia, diseñado para labores de excavación, apertura de hoyos y manejo de suelo en actividades agrícolas, de jardinería o construcción; presenta dimensiones aproximadas de 1,257 m de altura y 47,752 cm de ancho, con mango metálico en acero que proporciona mayor durabilidad, resistencia estructural y estabilidad durante su uso. </t>
  </si>
  <si>
    <t>Barretón forjado en una sola pieza: Fabricado en acero de alto carbón, diseñado para labores de excavación, palanca y remoción de material, con alta resistencia a la flexión, torsión e impacto; incorpora soldadura en el vástago para evitar su apertura durante el uso. Presenta un peso aproximado de 18 libras y dimensiones de 110 mm de ancho por 330 mm de alto.</t>
  </si>
  <si>
    <t>Teja 3.66x0.83 cm 0.30mm: Teja metálica trapezoidal para cubierta, fabricada en acero galvanizado con recubrimiento tipo metalum (aluminio, zinc y silicio), diseñada para la instalación en cubiertas y techos de edificaciones rurales, agrícolas o constructivas; presenta dimensiones aproximadas de 3,66 m de largo por 80 cm de ancho y espesor de 0,30 mm, lo que le proporciona resistencia estructural, durabilidad y protección frente a la corrosión.</t>
  </si>
  <si>
    <t>Polisombra 80% X 4 Mts De Ancho X 25 Mts Largo: Polisombra color negro con nivel de sombra del 80%, fabricada en material resistente para uso agrícola y protección de cultivos, con dimensiones aproximadas de 4 metros de ancho por 25 metros de largo. El producto cuenta con aditivo de protección U.V. que garantiza mayor durabilidad y resistencia a la intemperie, siendo apta para el cubrimiento de cultivos, viveros, terrazas o áreas expuestas a alta radiación solar.</t>
  </si>
  <si>
    <t>Cuchilla Para Guadaña Guadañadora Pulida: Cuchilla para guadaña o guadañadora fabricada en acero con acabado pulido, diseñada para labores de corte en vegetación densa. Presenta una longitud de 35 cm, diámetro del orificio central de 25,4 mm y un espesor de 2 mm. La hoja se caracteriza por estar balanceada y afilada, lo que garantiza un desempeño eficiente y alta resistencia al impacto y al mellado durante su uso. Está recomendada para el corte de matorrales, rastrojos y ramas pequeñas. Para su mantenimiento se recomienda el afilado mediante lima y se debe evitar el uso de esmeril, ya que puede afectar la dureza del material.</t>
  </si>
  <si>
    <t>Azadón Forjado Con Mango 1850 Gramos 1,2 Metros: Azadón de mango largo, fabricado con mango en madera y cabeza en hierro macizo, diseñado para labores agrícolas y de preparación del terreno. Presenta una longitud total de 1,2 m, mango de 1 m y un ancho aproximado de 10 cm. Es una herramienta manual resistente, adecuada para cultivar, remover y acondicionar la tierra en actividades del sector agrícola.</t>
  </si>
  <si>
    <t>Juego  machete y cubierta: Juego de cubierta para machete compuesto por cubierta protectora, machete. La cubierta está fabricada en cuero, diseñada para proteger y facilitar el transporte seguro de la herramienta. El machete cuenta con hoja de aproximadamente 20 pulgadas y mango en cuero, adecuado para labores de corte en actividades agrícolas y de campo.  El producto se encuentra disponible en medidas del número 16 al 22 y está destinado para uso agrícola, rural y trabajos de desmonte o limpieza de vegetación.</t>
  </si>
  <si>
    <t>Lanza de Fumigación Estacionaria 2 Pies Punta Curva  Fumigación Estacionaria 2 Pies Punta Curva: Lanza de fumigación manual diseñada para fumigadoras estacionarias o de espalda, fabricada con cuerpo y lanza en metal para mayor resistencia y durabilidad en labores agrícolas. Cuenta con una longitud aproximada de 60 a 61 cm (2 pies) y una punta curva que facilita la aplicación dirigida de líquidos en cultivos o superficies de difícil acceso. Incorpora boquilla metálica regulable que permite ajustar el tipo y alcance de la pulverización según la necesidad del usuario. Su sistema de operación es manual y está diseñada para trabajos de fumigación, control de plagas y aplicación de productos fitosanitarios en actividades agrícolas.</t>
  </si>
  <si>
    <t>Machete Rula Pulida Cacha Solida 24 Pulgadas: Machete de uso agrícola con hoja recta fabricada en acero de alto carbono tratado térmicamente, diseñado para ofrecer mayor dureza, resistencia y flexibilidad durante las labores de corte. Cuenta con una longitud de hoja de 24 pulgadas y filo liso, adecuado para el corte de caña, matorrales, rastrojos y ramas pequeñas. Dispone de mango o cacha sólida en material plástico que proporciona un agarre firme y mayor durabilidad en trabajos continuos en campo. Es una herramienta manual robusta, diseñada para actividades agrícolas, de desmonte y mantenimiento de vegetación.</t>
  </si>
  <si>
    <t>Manguera Agricola Riego 1 Pulgada  X 100mtrs: Manguera agrícola para riego fabricada en polietileno de alta resistencia, con diámetro de 1 pulgada y longitud de 100 metros. Presenta un peso aproximado de 18 kg y soporta una presión máxima de trabajo de hasta 60 psi. Está diseñada para operar en un rango de temperatura entre 10 y 50 °C, ofreciendo resistencia a la exposición de los rayos solares y facilidad de manejo durante su instalación y uso. Su fabricación mediante proceso de extrusión permite una estructura flexible y duradera, adecuada para sistemas de riego por descarga y conducción de líquidos, aire o gases. Es utilizada en actividades agrícolas, industriales, de construcción y domésticas, siendo especialmente útil en huertos, cultivos y viñedos.</t>
  </si>
  <si>
    <t>Tensor metálico para cerca eléctrica (500 m): En acero galvanizado de alta resistencia, utilizado para tensar y ajustar el alambre de cercas eléctricas. Cuenta con sistema de rodillo dentado para regular manualmente la tensión, presenta buena resistencia a la corrosión y puede instalarse en postes de madera o metal. Es adecuado para cercas eléctricas de hasta 500 metros. Características técnicas: Tipo: tensor metálico 500 metros. Material: Hierro galvanizado caliente. Uso: facilita la manipulación de los tensores para darle un mejor temple al alambre. Medidas una pieza: 10.4x5.3x4.5 centímetros Peso: 0.084 kilos.</t>
  </si>
  <si>
    <t>Manguera aisladora para cerca eléctrica: Elaborada en plástico flexible y resistente, utilizada para proteger y aislar el alambre conductor en sistemas de cercas eléctricas. Presentación por Rollos, y cuenta con un diámetro aproximado de 8 mm y una longitud de 50 metros, lo que facilita su instalación en diferentes tramos de la cerca. Presenta buena resistencia a la intemperie, humedad y rayos UV, ayudando a evitar el contacto directo del alambre con los postes y reduciendo pérdidas de energía en el sistema. Es utilizada principalmente en cercas eléctricas para uso  ganadero. Características técnicas: Diámetro interior 5 mm. Grosor de pared 3 mm. Diámetro total 8 mm. Resistencia mín./máx. a la temperatura -40 hasta 90 °C. Material Polipropileno con proteción UV. Resistencia mín. a la temperatura -40 °C. Resistencia máx. a la temperatura 90 °C. Medidas una pieza: 33.5×33.5×9.5 centímetros Peso: 1.70 kilos. Contenido del paquete: Rollo de  50 metros de Manguera aisladora para cerca eléctrica 8mm.</t>
  </si>
  <si>
    <t>Aislador para cerca eléctrica tipo pera elaborado en plástico de alta resistencia: Utilizado para aislar el alambre conductor y evitar la pérdida de corriente en sistemas de cercas eléctricas. Presenta color amarillo para facilitar su visibilidad, cuenta con ranuras que permiten sujetar firmemente el alambre y con orificio para su instalación en postes o estructuras. Ofrece buena resistencia a la intemperie, humedad y rayos UV, por lo que es adecuado para uso en exteriores. Se comercializa en presentación de 100 unidades y se utiliza principalmente en cercas eléctricas para actividades agrícolas y ganaderas.  Especificaciones técnicas: Material: polipropileno, resistencia a los rayos UV. Tensión nominal: 18.000 Voltios. Resistencia a la tracción. Límite elástico: 36 (MN/m²). Carga de rotura: 36 (MN/m²). Medidas una pieza: 6.9x3.5x2.5 centímetros, Peso: 31.1 gramos.</t>
  </si>
  <si>
    <t>Alambre galvanizado para cerca eléctrica: Elaborado en acero de alto carbono SAE 1070, el cual ofrece alta resistencia a la tracción y buena durabilidad. Presenta calibre 14 y una longitud aproximada en Rollos de 1008 metros, siendo adecuado para la instalación de cercas eléctricas en sistemas ganaderos y agrícolas. Cuenta con galvanizado en caliente con doble capa de zinc, lo que mejora su conductividad y le brinda mayor protección contra la corrosión y las condiciones climáticas. Se utiliza principalmente para la conducción de corriente y el cerramiento de áreas rurales. Calibre: 12.5 x 644m, 14 x 1008m. Material: SAE 1070 ALTO CARBONO. Resistencia a la tracción: 144 kg-f / mm2. Rendimiento: 25 m/kg (Cal. 12.5), 40 m/kg (Cal. 14).</t>
  </si>
  <si>
    <t>Leche fresca Bovina: Leche fresca de origen animal, obtenida mediante el ordeño higiénico de vacas sanas, caracterizada por su color blanco o ligeramente crema, olor suave y sabor ligeramente dulce. Presenta un alto contenido nutricional, aportando proteínas, grasa, lactosa, minerales como calcio y fósforo, y vitaminas importantes para la alimentación. Tiene un pH aproximado entre 6,5 y 6,7 y un alto contenido de agua, por lo que requiere mantenerse en condiciones higiénicas y refrigeradas para conservar su calidad y evitar su deterioro. Por Litro.</t>
  </si>
  <si>
    <t xml:space="preserve">Garrafa Plastica con tapa x 1000 ML: Envase plástico con capacidad de 1000 ml, fabricado en material PEAD (polietileno de alta densidad), caracterizado por su resistencia, durabilidad y aptitud para el contacto con alimentos. Presenta un diseño con asa integrada que facilita su manipulación y transporte. Incluye tapa compatible  a la referencia , que permite un cierre seguro del envase. Es un envase reciclable, utilizado principalmente para el almacenamiento y transporte de yogur,, productos lácteos, bebidas y batidos. </t>
  </si>
  <si>
    <t>Envase plástico con capacidad de 100 ml: Fabricado en polietileno de alta densidad (PEAD), material resistente y apto para el contacto con alimentos.  compatible con tapa del mismo tipo para un cierre seguro. Está diseñado para el almacenamiento y comercialización de yogur.</t>
  </si>
  <si>
    <t>Cubeta plástica con capacidad de 6 onzas: Elaborada en polipropileno (PP), material resistente, liviano y apto para el contacto con alimentos. Incluye tapa plana, la cual permite un cierre seguro y una adecuada conservación del contenido. Es un envase reciclable, práctico para el envasado, almacenamiento y comercialización de productos.</t>
  </si>
  <si>
    <t>Cultivo láctico liofilizado x 25 Gr: Utilizado para la elaboración de yogur, diseñado para favorecer el proceso de fermentación de la leche y desarrollar características como acidez, sabor y textura en el producto final. Se presenta en forma de polvo liofilizado, con peso neto de 25 g, y debe conservarse a una temperatura de almacenamiento de -18 °C para mantener su estabilidad y actividad microbiológica. Es un producto destinado al uso en la industria alimentaria, empleado como cultivo iniciador para la producción de yogur.</t>
  </si>
  <si>
    <t>Olla Caldero Grande 113 Litros 60x40cm: tipo sancochera con capacidad de 113 litros, elaborada en aluminio y diseñada para la preparación de grandes cantidades de alimentos. Presenta color plateado, altura de 60 cm, ancho de 40 cm, diámetro de 40 cm y un peso aproximado de 2,8 kg, lo que facilita su manipulación dentro de su capacidad. Incluye tapa para cubrir el contenido durante la cocción y no cuenta con sistema de cierre automático ni revestimiento antiadherente.</t>
  </si>
  <si>
    <t>Paila Grande Para Freír 20 Litros #21: tipo sartén, elaborada en aluminio fundido grueso, material que brinda resistencia y buena distribución del calor durante la cocción. Presenta color gris, capacidad de 20 litros, diámetro de 55 cm y dimensiones de 55 cm x 55 cm x 17 cm, con un peso aproximado de 5 kg. Cuenta con mangos de aluminio y forma redonda, adecuada para la preparación de alimentos en grandes cantidades. No posee superficie antiadherente ni acanalada.</t>
  </si>
  <si>
    <t>Leche en Polvo bolsa X 25 Kg: Leche en polvo azucarada presentada en formato en polvo, en envase tipo bolsa, con contenido neto de 10 Kilogramos Es un producto alimenticio de la línea de leche, enriquecido con hierro y vitamina C.  No es libre de lactosa, no es libre de gluten y no corresponde a un producto vegano.</t>
  </si>
  <si>
    <t>Azucar Refinada Blanca 10 Kg: Azúcar refinada blanca presentada en empaque de lona, caracterizada por su alta calidad y pureza, adecuada para uso industrial y comercial. Presenta un contenido neto de 10 kilogramos y una vida útil de 6 meses o más, siempre que se conserve en condiciones adecuadas de almacenamiento.</t>
  </si>
  <si>
    <t>Crema de leche pasteurizada estandarizada 9700 Gr: Producto lácteo obtenido a partir de crema de leche pasteurizada estandarizada, constituido principalmente por grasa láctea (aproximadamente 30–35 %), agua (55–60 %), proteínas lácteas (2–3 %), lactosa (3–4 %) y sales minerales como calcio y fósforo. Puede contener estabilizantes y emulsionantes permitidos por la normativa alimentaria, utilizados para mejorar la estabilidad fisicoquímica, viscosidad y textura del producto durante su almacenamiento en condiciones de refrigeración.</t>
  </si>
  <si>
    <t>Empaque presentacion Sachet Laminado pastilla tienda (20 gr). El material de la bolsa (sachet) es un laminado compuesto por tres capas. Material del empaque: PLA (Ácido Poliláctico) – bioplástico de origen vegetal. Capa metalizada – proporciona barrera contra la luz, humedad y oxígeno. Ecovio – biopolímero biodegradable utilizado para mejorar resistencia y sellado. Material caña – 90 gr Troquel proporcionado por el nucleo. Dimensiones: Ancho (3.5 cm) x Alto (12 cm).</t>
  </si>
  <si>
    <t>Gabinete plástico de almacenamiento: Armario Grande con 4 entrepaños ajustables que resisten hasta 25 Kg cada uno. Fácil de armar, mover y limpiar. Con la resistencia y beneficios del plástico. Material: Plástico resistente (resina plástica / polipropileno). Sistema de apertura: 2 puertas abatibles con manijas ergonómicas. Dimensiones: Ancho (65 cm) x Altura  (189 cm) Profundidad (45cm ).</t>
  </si>
  <si>
    <t>Bolsa en papel KRAFT Blanco (250gr) Chocolate de mesa del 100% en cacao: Bolsa tipo doypack laminada con PLA, diseñada para el empaque y conservación de productos alimenticios. Presenta dimensiones de 16 × 22 + 8 cm, fabricada con fibra de caña de azúcar (Earthpact 90 g/m²) y biopolímero PLA derivado del maíz (25 g/m²), lo que la convierte en un empaque 100 % biodegradable y compostable. Incluye adhesivo base agua y tinta offset a base de aceites vegetales, garantizando un proceso de impresión ecológico. El material ofrece buena protección del producto y es adecuado para contacto con alimentos, con un margen de error de ±5 % en el gramaje y ±2 mm en las medidas. Este tipo de empaque se caracteriza por ser sostenible, resistente y elaborado a partir de fuentes renovables como celulosa y fibras vegetales.</t>
  </si>
  <si>
    <t>Caja Plegadizas: Caja plegable elaborada en cartón rígido tipo cartulina, diseñada para empaque y presentación de productos. Presenta dimensiones aproximadas de 8 × 8 × 3 cm, estructura plegable que facilita su armado y almacenamiento, y material resistente que brinda protección al contenido durante su manipulación y transporte. Este tipo de caja se caracteriza por su ligereza, practicidad y facilidad de armado, siendo adecuada para el empaque de productos pequeños.</t>
  </si>
  <si>
    <t>Molde para repostería fabricado en policarbonato, diseñado con 21 ranuras en forma de corazón. Es apto para lavavajillas, cuenta con superficie antiadherente que facilita el desmolde de las preparaciones, no incluye tapa y es reutilizable, ya que no es descartable. Su formato de venta es por unidad.</t>
  </si>
  <si>
    <t>El molde para chocolate marca Pladesan, color blanco, está fabricado en policarbonato y diseñado para la elaboración de chocolate. Cuenta con 10 ranuras en forma de pastillas individuales y una capacidad total de 250 mL. Sus dimensiones son 18 cm de largo, 8.5 cm de ancho y 1 cm de alto. Es un producto reutilizable, no descartable, y su formato de venta es por unidad.</t>
  </si>
  <si>
    <t>Hielera o nevera portátil tipo cooler, de uso doméstico, fabricada en polipropileno,  impermeable y apta para la conservación térmica temporal de alimentos, bebidas u otros productos. Debe contar con capacidad mínima de 52 litros, dimensiones aproximadas de 40,3 cm de ancho, 54,6 cm de alto y 47,6 cm de largo, ruedas incorporadas, mango retráctil y portavasos en la tapa para facilitar su transporte y uso.
El producto debe ser nuevo, resistente, funcional, de fácil limpieza y contar con garantía mínima de un (1) año contra defectos de fabricación.</t>
  </si>
  <si>
    <t>Sustituto de hielo refrigerante reutilizable, diseñado para mantener alimentos, bebidas u otros productos fríos y frescos durante su transporte o almacenamiento temporal en neveras portátiles, hieleras o contenedores térmicos. Debe contar con capacidad mínima de 350 ml y dimensiones aproximadas de 3,8 cm de ancho, 9,4 cm de alto y 16,2 cm de largo.
El producto debe ser nuevo, resistente, reutilizable, de fácil limpieza y apto para uso en conservación térmica. Debe contar con garantía mínima de un (1) año contra defectos de fabricación.</t>
  </si>
  <si>
    <t>Báscula de gancho de uso comercial, diseñada para el pesaje de productos, insumos o materiales en actividades productivas, logísticas o de comercialización. Debe contar con capacidad de pesaje desde 2 kg hasta 200 kg, estructura resistente y sistema de gancho para facilitar la medición de cargas suspendidas.
El equipo debe incluir pantalla LED de fácil lectura, funcionamiento con batería recargable o sistema equivalente, y superficie de apoyo con dimensiones aproximadas de 10 cm de diámetro, 18 cm de ancho y 30 cm de largo. No requiere mástil. El producto debe ser nuevo, funcional, resistente al uso frecuente y contar con condiciones adecuadas de garantía contra defectos de fabricación.</t>
  </si>
  <si>
    <t>Canastilla plástica en polipropileno, en presentación pack por 8 unidades, diseñada para el almacenamiento, organización y transporte seguro de productos, mercancías o insumos en actividades productivas, logísticas o comerciales.
Cada unidad debe contar con dimensiones aproximadas de 60 cm de largo, 40 cm de ancho y 31 cm de alto, con capacidad de carga individual de hasta 25 kg. Debe permitir apilamiento vertical hasta 250 kg, garantizando estabilidad del peso distribuido y evitando deformaciones en la base.
El producto debe tener diseño anidable y apilable, que facilite el aprovechamiento del espacio en bodegas, áreas de almacenamiento o puntos de comercialización cuando las unidades estén en uso o almacenadas. Debe ser nuevo, resistente, funcional y apto para uso frecuente.</t>
  </si>
  <si>
    <t>Guantes de protección anticorte, de uso multiusos, aptos para actividades de cocina, carnicería, pesca, procesamiento de alimentos, manipulación de carnes, pescados, filetes, ostras, herramientas y labores de jardinería. Fabricados en polietileno, con certificación de protección grado alimenticio, adecuados para el contacto y manipulación segura de alimentos.
El producto debe ser antideslizante, resistente a cortes, cómodo para el usuario y permitir adecuada movilidad durante su uso. Presentación de un (1) par, talla según necesidad del usuario o disponibilidad requerida. Debe ser nuevo, funcional, resistente y apto para actividades productivas, domésticas o comerciales que requieran protección de manos.</t>
  </si>
  <si>
    <t>Botas de lluvia para pesca, de uso masculino, color blanco diseñadas para brindar protección en actividades pesqueras, agropecuarias, de campo o manipulación de productos en ambientes húmedos. Deben ser impermeables, resistentes y antideslizantes, permitiendo mayor seguridad durante el desplazamiento en superficies mojadas, lisas o con presencia de lodo.
El producto debe ser nuevo, cómodo, funcional, de fácil limpieza y apto para uso frecuente en actividades productivas o comerciales relacionadas con pesca, trabajo rural y manejo de alimentos o insumos en condiciones de humedad.</t>
  </si>
  <si>
    <t>Rollo de bolsa para empaque al vacío, diseñado para la conservación, almacenamiento y protección de alimentos, productos pesqueros, cárnicos u otros productos que requieran empaque hermético. Debe contar con dimensiones aproximadas de Rollos de 15 metros de largo por 28 cm de ancho, en formato de venta por unidad.
El producto debe ser compatible con procesos de sellado y empaque al vacío, reutilizable, resistente, funcional y apto para uso en actividades domésticas, comerciales, productivas o agroindustriales relacionadas con la conservación de alimentos.</t>
  </si>
  <si>
    <t>Delantal impermeable para pesca, tipo doble H05, diseñado para la protección del usuario durante actividades de pesca, manipulación, limpieza y procesamiento de productos pesqueros o alimentos. Debe estar fabricado en material resistente, impermeable y de fácil limpieza, que permita proteger la ropa y el cuerpo frente a humedad, salpicaduras, residuos orgánicos y condiciones propias del trabajo en campo o áreas de proceso.
El producto debe ser nuevo, funcional, cómodo para el usuario, resistente al uso frecuente y apto para actividades productivas, comerciales o agroindustriales relacionadas con la pesca y manipulación de alimentos.</t>
  </si>
  <si>
    <t>CONO</t>
  </si>
  <si>
    <t>FRASCO</t>
  </si>
  <si>
    <t>GRUESA</t>
  </si>
  <si>
    <t>LIBRA</t>
  </si>
  <si>
    <t>METROS</t>
  </si>
  <si>
    <t>TARRO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</si>
</sst>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 #,##0;[Red]\-&quot;$&quot;\ #,##0"/>
    <numFmt numFmtId="165" formatCode="&quot;$&quot;\ #,##0.00;[Red]\-&quot;$&quot;\ #,##0.00"/>
    <numFmt numFmtId="166" formatCode="_-&quot;$&quot;\ * #,##0.00_-;\-&quot;$&quot;\ * #,##0.00_-;_-&quot;$&quot;\ * &quot;-&quot;??_-;_-@_-"/>
    <numFmt numFmtId="167" formatCode="_-&quot;$&quot;\ * #,##0_-;\-&quot;$&quot;\ * #,##0_-;_-&quot;$&quot;\ * &quot;-&quot;??_-;_-@_-"/>
    <numFmt numFmtId="168" formatCode="\$\ #,##0"/>
    <numFmt numFmtId="169" formatCode="_-[$$-409]* #,##0.00_ ;_-[$$-409]* \-#,##0.00\ ;_-[$$-409]* &quot;-&quot;??_ ;_-@_ "/>
  </numFmts>
  <fonts count="16">
    <font>
      <sz val="11"/>
      <color theme="1"/>
      <name val="Calibri"/>
      <family val="2"/>
      <scheme val="minor"/>
    </font>
    <font>
      <sz val="11"/>
      <color theme="1"/>
      <name val="Calibri"/>
      <family val="2"/>
      <scheme val="minor"/>
    </font>
    <font>
      <sz val="8"/>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1"/>
      <color rgb="FFFF0000"/>
      <name val="Calibri"/>
      <family val="2"/>
      <scheme val="minor"/>
    </font>
    <font>
      <b/>
      <sz val="11"/>
      <color theme="7" tint="-0.249977111117893"/>
      <name val="Calibri"/>
      <family val="2"/>
      <scheme val="minor"/>
    </font>
    <font>
      <sz val="10"/>
      <color rgb="FF000000"/>
      <name val="Arial"/>
      <family val="2"/>
    </font>
    <font>
      <sz val="10"/>
      <color theme="1"/>
      <name val="Arial"/>
      <family val="2"/>
    </font>
    <font>
      <b/>
      <sz val="10"/>
      <color theme="1"/>
      <name val="Arial"/>
      <family val="2"/>
    </font>
    <font>
      <sz val="9"/>
      <color theme="1"/>
      <name val="Arial"/>
      <family val="2"/>
    </font>
    <font>
      <sz val="9"/>
      <color rgb="FF000000"/>
      <name val="Arial"/>
      <family val="2"/>
    </font>
    <font>
      <sz val="8"/>
      <color theme="1"/>
      <name val="Arial"/>
      <family val="2"/>
    </font>
    <font>
      <sz val="8"/>
      <color rgb="FF000000"/>
      <name val="Arial"/>
      <family val="2"/>
    </font>
    <font>
      <sz val="8"/>
      <name val="Arial"/>
      <family val="2"/>
    </font>
  </fonts>
  <fills count="11">
    <fill>
      <patternFill patternType="none"/>
    </fill>
    <fill>
      <patternFill patternType="gray125"/>
    </fill>
    <fill>
      <patternFill patternType="solid">
        <fgColor rgb="FF0070C0"/>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FFFF00"/>
        <bgColor indexed="64"/>
      </patternFill>
    </fill>
    <fill>
      <patternFill patternType="solid">
        <fgColor theme="7" tint="0.79998168889431442"/>
        <bgColor indexed="64"/>
      </patternFill>
    </fill>
    <fill>
      <patternFill patternType="solid">
        <fgColor rgb="FFB5E6A2"/>
        <bgColor rgb="FF000000"/>
      </patternFill>
    </fill>
    <fill>
      <patternFill patternType="solid">
        <fgColor rgb="FF83E28E"/>
        <bgColor rgb="FF000000"/>
      </patternFill>
    </fill>
    <fill>
      <patternFill patternType="solid">
        <fgColor rgb="FFFFFF00"/>
        <bgColor rgb="FF000000"/>
      </patternFill>
    </fill>
    <fill>
      <patternFill patternType="solid">
        <fgColor rgb="FFCCFFCC"/>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s>
  <cellStyleXfs count="3">
    <xf numFmtId="0" fontId="0" fillId="0" borderId="0"/>
    <xf numFmtId="166" fontId="1" fillId="0" borderId="0" applyFont="0" applyFill="0" applyBorder="0" applyAlignment="0" applyProtection="0"/>
    <xf numFmtId="9" fontId="1" fillId="0" borderId="0" applyFont="0" applyFill="0" applyBorder="0" applyAlignment="0" applyProtection="0"/>
  </cellStyleXfs>
  <cellXfs count="62">
    <xf numFmtId="0" fontId="0" fillId="0" borderId="0" xfId="0"/>
    <xf numFmtId="0" fontId="0" fillId="0" borderId="0" xfId="0" applyAlignment="1">
      <alignment wrapText="1"/>
    </xf>
    <xf numFmtId="0" fontId="3" fillId="0" borderId="0" xfId="0" applyFont="1" applyAlignment="1">
      <alignment wrapText="1"/>
    </xf>
    <xf numFmtId="0" fontId="4" fillId="0" borderId="3" xfId="0" applyFont="1" applyBorder="1" applyAlignment="1">
      <alignment horizontal="center" wrapText="1"/>
    </xf>
    <xf numFmtId="0" fontId="4" fillId="0" borderId="2" xfId="0" applyFont="1" applyBorder="1" applyAlignment="1">
      <alignment horizontal="center" wrapText="1"/>
    </xf>
    <xf numFmtId="0" fontId="0" fillId="0" borderId="4" xfId="0" applyBorder="1" applyAlignment="1">
      <alignment wrapText="1"/>
    </xf>
    <xf numFmtId="0" fontId="0" fillId="0" borderId="5" xfId="0" applyBorder="1" applyAlignment="1">
      <alignment wrapText="1"/>
    </xf>
    <xf numFmtId="0" fontId="0" fillId="0" borderId="6" xfId="0" applyBorder="1" applyAlignment="1">
      <alignment wrapText="1"/>
    </xf>
    <xf numFmtId="0" fontId="0" fillId="0" borderId="7" xfId="0" applyBorder="1" applyAlignment="1">
      <alignment wrapText="1"/>
    </xf>
    <xf numFmtId="0" fontId="5" fillId="0" borderId="6" xfId="0" applyFont="1" applyBorder="1" applyAlignment="1">
      <alignment horizontal="left" vertical="center" wrapText="1"/>
    </xf>
    <xf numFmtId="0" fontId="5" fillId="6" borderId="6" xfId="0" applyFont="1" applyFill="1" applyBorder="1" applyAlignment="1">
      <alignment horizontal="left" vertical="center" wrapText="1"/>
    </xf>
    <xf numFmtId="0" fontId="0" fillId="6" borderId="7" xfId="0" applyFill="1" applyBorder="1" applyAlignment="1">
      <alignment wrapText="1"/>
    </xf>
    <xf numFmtId="0" fontId="5" fillId="6" borderId="8" xfId="0" applyFont="1" applyFill="1" applyBorder="1" applyAlignment="1">
      <alignment horizontal="left" vertical="center" wrapText="1"/>
    </xf>
    <xf numFmtId="0" fontId="0" fillId="6" borderId="9" xfId="0" applyFill="1" applyBorder="1" applyAlignment="1">
      <alignment wrapText="1"/>
    </xf>
    <xf numFmtId="0" fontId="9" fillId="0" borderId="0" xfId="0" applyFont="1" applyAlignment="1">
      <alignment vertical="center" wrapText="1"/>
    </xf>
    <xf numFmtId="0" fontId="10" fillId="0" borderId="0" xfId="0" applyFont="1" applyAlignment="1">
      <alignment horizontal="center" vertical="center" wrapText="1"/>
    </xf>
    <xf numFmtId="164" fontId="9" fillId="0" borderId="1" xfId="1" applyNumberFormat="1" applyFont="1" applyBorder="1" applyAlignment="1" applyProtection="1">
      <alignment horizontal="right" vertical="center" wrapText="1"/>
    </xf>
    <xf numFmtId="0" fontId="9" fillId="0" borderId="0" xfId="0" applyFont="1" applyAlignment="1">
      <alignment horizontal="center" vertical="center" wrapText="1"/>
    </xf>
    <xf numFmtId="10" fontId="9" fillId="0" borderId="1" xfId="2" applyNumberFormat="1" applyFont="1" applyBorder="1" applyAlignment="1" applyProtection="1">
      <alignment horizontal="right" vertical="center" wrapText="1"/>
    </xf>
    <xf numFmtId="10" fontId="9" fillId="0" borderId="1" xfId="2" applyNumberFormat="1" applyFont="1" applyFill="1" applyBorder="1" applyAlignment="1" applyProtection="1">
      <alignment horizontal="right" vertical="center" wrapText="1"/>
    </xf>
    <xf numFmtId="0" fontId="13" fillId="0" borderId="0" xfId="0" applyFont="1" applyAlignment="1">
      <alignment vertical="center" wrapText="1"/>
    </xf>
    <xf numFmtId="0" fontId="11" fillId="0" borderId="0" xfId="0" applyFont="1" applyAlignment="1">
      <alignment horizontal="center" vertical="center" wrapText="1"/>
    </xf>
    <xf numFmtId="0" fontId="12" fillId="0" borderId="1" xfId="0" applyFont="1" applyBorder="1" applyAlignment="1">
      <alignment horizontal="center" vertical="center"/>
    </xf>
    <xf numFmtId="0" fontId="10" fillId="5" borderId="1" xfId="0" applyFont="1" applyFill="1" applyBorder="1" applyAlignment="1">
      <alignment horizontal="center" vertical="center" wrapText="1"/>
    </xf>
    <xf numFmtId="165" fontId="8" fillId="7" borderId="1" xfId="0" applyNumberFormat="1" applyFont="1" applyFill="1" applyBorder="1" applyAlignment="1">
      <alignment vertical="center"/>
    </xf>
    <xf numFmtId="0" fontId="10" fillId="0" borderId="1" xfId="0" applyFont="1" applyBorder="1" applyAlignment="1">
      <alignment horizontal="center" vertical="center"/>
    </xf>
    <xf numFmtId="1" fontId="9" fillId="0" borderId="1" xfId="0" applyNumberFormat="1" applyFont="1" applyBorder="1" applyAlignment="1">
      <alignment horizontal="center" vertical="center" wrapText="1"/>
    </xf>
    <xf numFmtId="0" fontId="8" fillId="7" borderId="1" xfId="0" applyFont="1" applyFill="1" applyBorder="1" applyAlignment="1">
      <alignment vertical="center"/>
    </xf>
    <xf numFmtId="0" fontId="8" fillId="8" borderId="1" xfId="0" applyFont="1" applyFill="1" applyBorder="1" applyAlignment="1">
      <alignment vertical="center"/>
    </xf>
    <xf numFmtId="165" fontId="8" fillId="8" borderId="1" xfId="0" applyNumberFormat="1" applyFont="1" applyFill="1" applyBorder="1" applyAlignment="1">
      <alignment vertical="center"/>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8" fillId="9" borderId="1" xfId="0" applyFont="1" applyFill="1" applyBorder="1" applyAlignment="1">
      <alignment vertical="center"/>
    </xf>
    <xf numFmtId="0" fontId="14" fillId="0" borderId="1" xfId="0" applyFont="1" applyBorder="1" applyAlignment="1" applyProtection="1">
      <alignment vertical="center" wrapText="1"/>
      <protection locked="0"/>
    </xf>
    <xf numFmtId="0" fontId="12" fillId="0" borderId="1" xfId="0" applyFont="1" applyBorder="1" applyAlignment="1" applyProtection="1">
      <alignment horizontal="center" vertical="center"/>
      <protection locked="0"/>
    </xf>
    <xf numFmtId="0" fontId="15" fillId="0" borderId="1" xfId="0" applyFont="1" applyBorder="1" applyAlignment="1" applyProtection="1">
      <alignment vertical="center" wrapText="1"/>
      <protection locked="0"/>
    </xf>
    <xf numFmtId="0" fontId="13" fillId="0" borderId="1"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protection locked="0"/>
    </xf>
    <xf numFmtId="165" fontId="8" fillId="0" borderId="1" xfId="0" applyNumberFormat="1" applyFont="1" applyBorder="1" applyAlignment="1">
      <alignment vertical="center"/>
    </xf>
    <xf numFmtId="0" fontId="8" fillId="0" borderId="1" xfId="0" applyFont="1" applyBorder="1" applyAlignment="1">
      <alignment vertical="center"/>
    </xf>
    <xf numFmtId="164" fontId="9" fillId="0" borderId="1" xfId="1" applyNumberFormat="1" applyFont="1" applyFill="1" applyBorder="1" applyAlignment="1" applyProtection="1">
      <alignment horizontal="right" vertical="center" wrapText="1"/>
    </xf>
    <xf numFmtId="3" fontId="14" fillId="0" borderId="1" xfId="0" applyNumberFormat="1" applyFont="1" applyBorder="1" applyAlignment="1" applyProtection="1">
      <alignment vertical="center" wrapText="1"/>
      <protection locked="0"/>
    </xf>
    <xf numFmtId="3" fontId="15" fillId="0" borderId="1" xfId="0" applyNumberFormat="1" applyFont="1" applyBorder="1" applyAlignment="1" applyProtection="1">
      <alignment vertical="center" wrapText="1"/>
      <protection locked="0"/>
    </xf>
    <xf numFmtId="168" fontId="9" fillId="0" borderId="1" xfId="1" applyNumberFormat="1" applyFont="1" applyFill="1" applyBorder="1" applyAlignment="1" applyProtection="1">
      <alignment horizontal="right" vertical="center"/>
      <protection locked="0"/>
    </xf>
    <xf numFmtId="167" fontId="9" fillId="0" borderId="1" xfId="1" applyNumberFormat="1" applyFont="1" applyFill="1" applyBorder="1" applyAlignment="1" applyProtection="1">
      <alignment horizontal="right" vertical="center"/>
      <protection locked="0"/>
    </xf>
    <xf numFmtId="0" fontId="9" fillId="0" borderId="0" xfId="0" applyFont="1" applyAlignment="1">
      <alignment horizontal="right" vertical="center" wrapText="1"/>
    </xf>
    <xf numFmtId="164" fontId="9" fillId="10" borderId="1" xfId="1" applyNumberFormat="1" applyFont="1" applyFill="1" applyBorder="1" applyAlignment="1" applyProtection="1">
      <alignment horizontal="right" vertical="center" wrapText="1"/>
    </xf>
    <xf numFmtId="0" fontId="10" fillId="5" borderId="1" xfId="0" applyFont="1" applyFill="1" applyBorder="1" applyAlignment="1">
      <alignment horizontal="center" vertical="center" wrapText="1"/>
    </xf>
    <xf numFmtId="0" fontId="4" fillId="0" borderId="1" xfId="0" applyFont="1" applyBorder="1" applyAlignment="1">
      <alignment horizontal="center" wrapText="1"/>
    </xf>
    <xf numFmtId="0" fontId="0" fillId="5" borderId="1" xfId="0" applyFill="1" applyBorder="1" applyAlignment="1">
      <alignment horizontal="left" wrapText="1"/>
    </xf>
    <xf numFmtId="0" fontId="0" fillId="0" borderId="1" xfId="0" applyBorder="1" applyAlignment="1">
      <alignment horizontal="left" wrapText="1"/>
    </xf>
    <xf numFmtId="0" fontId="9" fillId="0" borderId="10" xfId="0" applyFont="1" applyBorder="1" applyAlignment="1" applyProtection="1">
      <alignment vertical="center" wrapText="1"/>
    </xf>
    <xf numFmtId="1" fontId="9" fillId="0" borderId="1" xfId="0" applyNumberFormat="1" applyFont="1" applyBorder="1" applyAlignment="1" applyProtection="1">
      <alignment vertical="center" wrapText="1"/>
    </xf>
    <xf numFmtId="0" fontId="9" fillId="4" borderId="11" xfId="0" applyFont="1" applyFill="1" applyBorder="1" applyAlignment="1" applyProtection="1">
      <alignment horizontal="center" vertical="center" wrapText="1"/>
    </xf>
    <xf numFmtId="169" fontId="10" fillId="5" borderId="1" xfId="0" applyNumberFormat="1" applyFont="1" applyFill="1" applyBorder="1" applyAlignment="1">
      <alignment horizontal="center" vertical="center" wrapText="1"/>
    </xf>
    <xf numFmtId="169" fontId="9" fillId="4" borderId="11" xfId="0" applyNumberFormat="1" applyFont="1" applyFill="1" applyBorder="1" applyAlignment="1" applyProtection="1">
      <alignment horizontal="center" vertical="center" wrapText="1"/>
    </xf>
    <xf numFmtId="169" fontId="9" fillId="0" borderId="1" xfId="0" applyNumberFormat="1" applyFont="1" applyBorder="1" applyAlignment="1" applyProtection="1">
      <alignment vertical="center" wrapText="1"/>
    </xf>
    <xf numFmtId="169" fontId="9" fillId="0" borderId="0" xfId="0" applyNumberFormat="1" applyFont="1" applyAlignment="1">
      <alignment vertical="center" wrapText="1"/>
    </xf>
    <xf numFmtId="169" fontId="10" fillId="0" borderId="1" xfId="0" applyNumberFormat="1" applyFont="1" applyBorder="1" applyAlignment="1" applyProtection="1">
      <alignment vertical="center" wrapText="1"/>
    </xf>
  </cellXfs>
  <cellStyles count="3">
    <cellStyle name="Moneda" xfId="1" builtinId="4"/>
    <cellStyle name="Normal" xfId="0" builtinId="0"/>
    <cellStyle name="Porcentaje" xfId="2" builtinId="5"/>
  </cellStyles>
  <dxfs count="40">
    <dxf>
      <font>
        <b val="0"/>
        <strike val="0"/>
        <outline val="0"/>
        <shadow val="0"/>
        <u val="none"/>
        <vertAlign val="baseline"/>
        <sz val="10"/>
        <color theme="1"/>
        <name val="Arial"/>
        <family val="2"/>
        <scheme val="none"/>
      </font>
      <numFmt numFmtId="169" formatCode="_-[$$-409]* #,##0.00_ ;_-[$$-409]* \-#,##0.00\ ;_-[$$-409]* &quot;-&quot;??_ ;_-@_ "/>
      <alignment horizontal="general" vertical="center" textRotation="0" wrapText="1" indent="0" justifyLastLine="0" shrinkToFit="0" readingOrder="0"/>
      <protection locked="1" hidden="0"/>
    </dxf>
    <dxf>
      <font>
        <b val="0"/>
        <strike val="0"/>
        <outline val="0"/>
        <shadow val="0"/>
        <u val="none"/>
        <vertAlign val="baseline"/>
        <sz val="10"/>
        <color theme="1"/>
        <name val="Arial"/>
        <family val="2"/>
        <scheme val="none"/>
      </font>
      <alignment horizontal="general" vertical="center" textRotation="0" wrapText="1" indent="0" justifyLastLine="0" shrinkToFit="0" readingOrder="0"/>
      <protection locked="1" hidden="0"/>
    </dxf>
    <dxf>
      <font>
        <b val="0"/>
        <strike val="0"/>
        <outline val="0"/>
        <shadow val="0"/>
        <u val="none"/>
        <vertAlign val="baseline"/>
        <sz val="10"/>
        <color theme="1"/>
        <name val="Arial"/>
        <family val="2"/>
        <scheme val="none"/>
      </font>
      <numFmt numFmtId="1" formatCode="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0"/>
        <color theme="1"/>
        <name val="Arial"/>
        <family val="2"/>
        <scheme val="none"/>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Arial"/>
        <family val="2"/>
        <scheme val="none"/>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0"/>
        <color theme="1"/>
        <name val="Arial"/>
        <family val="2"/>
        <scheme val="none"/>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Arial"/>
        <family val="2"/>
        <scheme val="none"/>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0"/>
        <color theme="1"/>
        <name val="Arial"/>
        <family val="2"/>
        <scheme val="none"/>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Arial"/>
        <family val="2"/>
        <scheme val="none"/>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0"/>
        <color theme="1"/>
        <name val="Arial"/>
        <family val="2"/>
        <scheme val="none"/>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Arial"/>
        <family val="2"/>
        <scheme val="none"/>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strike val="0"/>
        <outline val="0"/>
        <shadow val="0"/>
        <u val="none"/>
        <vertAlign val="baseline"/>
        <sz val="10"/>
        <color theme="1"/>
        <name val="Arial"/>
        <family val="2"/>
        <scheme val="none"/>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Arial"/>
        <family val="2"/>
        <scheme val="none"/>
      </font>
      <numFmt numFmtId="14" formatCode="0.00%"/>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strike val="0"/>
        <outline val="0"/>
        <shadow val="0"/>
        <u val="none"/>
        <vertAlign val="baseline"/>
        <sz val="10"/>
        <color theme="1"/>
        <name val="Arial"/>
        <family val="2"/>
        <scheme val="none"/>
      </font>
      <numFmt numFmtId="164" formatCode="&quot;$&quot;\ #,##0;[Red]\-&quot;$&quot;\ #,##0"/>
      <fill>
        <patternFill patternType="none">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numFmt numFmtId="14" formatCode="0.00%"/>
      <fill>
        <patternFill patternType="none">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strike val="0"/>
        <outline val="0"/>
        <shadow val="0"/>
        <u val="none"/>
        <vertAlign val="baseline"/>
        <sz val="10"/>
        <color rgb="FF000000"/>
        <name val="Arial"/>
        <family val="2"/>
        <scheme val="none"/>
      </font>
      <numFmt numFmtId="165" formatCode="&quot;$&quot;\ #,##0.00;[Red]\-&quot;$&quot;\ #,##0.00"/>
      <fill>
        <patternFill patternType="none">
          <fgColor rgb="FF000000"/>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family val="2"/>
        <scheme val="none"/>
      </font>
      <numFmt numFmtId="14" formatCode="0.00%"/>
      <fill>
        <patternFill patternType="none">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strike val="0"/>
        <outline val="0"/>
        <shadow val="0"/>
        <u val="none"/>
        <vertAlign val="baseline"/>
        <sz val="10"/>
        <color rgb="FF000000"/>
        <name val="Arial"/>
        <family val="2"/>
        <scheme val="none"/>
      </font>
      <numFmt numFmtId="165" formatCode="&quot;$&quot;\ #,##0.00;[Red]\-&quot;$&quot;\ #,##0.00"/>
      <fill>
        <patternFill patternType="none">
          <fgColor rgb="FF000000"/>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family val="2"/>
        <scheme val="none"/>
      </font>
      <numFmt numFmtId="14" formatCode="0.00%"/>
      <fill>
        <patternFill patternType="none">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strike val="0"/>
        <outline val="0"/>
        <shadow val="0"/>
        <u val="none"/>
        <vertAlign val="baseline"/>
        <sz val="10"/>
        <color rgb="FF000000"/>
        <name val="Arial"/>
        <family val="2"/>
        <scheme val="none"/>
      </font>
      <numFmt numFmtId="165" formatCode="&quot;$&quot;\ #,##0.00;[Red]\-&quot;$&quot;\ #,##0.00"/>
      <fill>
        <patternFill patternType="none">
          <fgColor rgb="FF000000"/>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9"/>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8"/>
        <color rgb="FF000000"/>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strike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b val="0"/>
        <strike val="0"/>
        <outline val="0"/>
        <shadow val="0"/>
        <u val="none"/>
        <vertAlign val="baseline"/>
        <sz val="10"/>
        <color theme="1"/>
        <name val="Arial"/>
        <family val="2"/>
        <scheme val="none"/>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ont>
        <color rgb="FF9C5700"/>
      </font>
      <fill>
        <patternFill>
          <bgColor rgb="FFFFEB9C"/>
        </patternFill>
      </fill>
    </dxf>
    <dxf>
      <font>
        <color rgb="FFFF0000"/>
      </font>
      <fill>
        <patternFill>
          <bgColor rgb="FFFFCCCC"/>
        </patternFill>
      </fill>
    </dxf>
    <dxf>
      <font>
        <color rgb="FFFF0000"/>
      </font>
      <fill>
        <patternFill>
          <bgColor rgb="FFFFCCCC"/>
        </patternFill>
      </fill>
    </dxf>
    <dxf>
      <fill>
        <patternFill>
          <bgColor rgb="FFFFFF00"/>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s>
  <tableStyles count="0" defaultTableStyle="TableStyleMedium2" defaultPivotStyle="PivotStyleLight16"/>
  <colors>
    <mruColors>
      <color rgb="FFCCFFCC"/>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William German" id="{83189658-EA30-41EC-AD34-F08B85C7DE8A}" userId="S::wgvalderrama@sena.edu.co::18a176b4-c5c0-4609-8086-5fd179a00e8d"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AF5EA2-7375-447C-BC33-5F6A61CB0C78}" name="Tabla132" displayName="Tabla132" ref="A2:X88" totalsRowShown="0" headerRowDxfId="28" dataDxfId="27" headerRowBorderDxfId="25" tableBorderDxfId="26" totalsRowBorderDxfId="24">
  <autoFilter ref="A2:X88" xr:uid="{D7ED051E-FAA8-47F4-B8AA-918D66BD9865}"/>
  <tableColumns count="24">
    <tableColumn id="1" xr3:uid="{439DF445-DF70-4865-BE19-F906AACDAF18}" name="N°" dataDxfId="23"/>
    <tableColumn id="2" xr3:uid="{82F7CEC1-59FC-48DB-A394-7510E778B171}" name="DESCRIPCIÓN" dataDxfId="22"/>
    <tableColumn id="3" xr3:uid="{8426A6B5-A456-462B-9015-E5E7FFE466EB}" name="CODIGO UNSPSC" dataDxfId="21"/>
    <tableColumn id="4" xr3:uid="{F639980F-092C-453C-9A98-725A974E6F68}" name="UNIDAD DE MEDIDA" dataDxfId="20"/>
    <tableColumn id="5" xr3:uid="{259215E6-D316-47BE-9737-A4209613ACBE}" name="MACRO SOLUCIONES CAQUETA S.A.S." dataDxfId="19" dataCellStyle="Moneda"/>
    <tableColumn id="17" xr3:uid="{3A998C5F-D86F-4BDB-99E3-7B631324D7D4}" name="DESVIACIÓN COT.1" dataDxfId="18" dataCellStyle="Porcentaje">
      <calculatedColumnFormula>IF(Tabla132[[#This Row],[MACRO SOLUCIONES CAQUETA S.A.S.]]&gt;0,ABS(1-Tabla132[[#This Row],[MACRO SOLUCIONES CAQUETA S.A.S.]]/Tabla132[[#This Row],[PROMEDIO]]),"")</calculatedColumnFormula>
    </tableColumn>
    <tableColumn id="6" xr3:uid="{30F86EE6-A0D8-4296-828B-7C28D0AF810F}" name="FERRETERÍA DOS LIMAS" dataDxfId="17" dataCellStyle="Moneda"/>
    <tableColumn id="18" xr3:uid="{6F876D35-A9C4-49A2-A876-FBE84FBDC0D5}" name="DESVIACIÓN COT.2" dataDxfId="16" dataCellStyle="Porcentaje">
      <calculatedColumnFormula>IF(Tabla132[[#This Row],[FERRETERÍA DOS LIMAS]]&gt;0,ABS(1-Tabla132[[#This Row],[FERRETERÍA DOS LIMAS]]/Tabla132[[#This Row],[PROMEDIO]]),"")</calculatedColumnFormula>
    </tableColumn>
    <tableColumn id="7" xr3:uid="{1A81F114-4076-409F-ACAB-A22113EFECC0}" name="QUALITY" dataDxfId="15" dataCellStyle="Moneda"/>
    <tableColumn id="19" xr3:uid="{670FF3AF-E4E2-4104-89E5-C05BB76F8E5E}" name="DESVIACIÓN COT3." dataDxfId="14" dataCellStyle="Porcentaje">
      <calculatedColumnFormula>IF(Tabla132[[#This Row],[QUALITY]]&gt;0,ABS(1-Tabla132[[#This Row],[QUALITY]]/Tabla132[[#This Row],[PROMEDIO]]),"")</calculatedColumnFormula>
    </tableColumn>
    <tableColumn id="8" xr3:uid="{2F93C447-4BC3-4642-A3E1-B5B0EE20F76E}" name="Columna4" dataDxfId="13" dataCellStyle="Moneda"/>
    <tableColumn id="20" xr3:uid="{3FE28C16-D1C0-4761-B82C-A7452B5101C8}" name="DESVIACIÓN COT4." dataDxfId="12" dataCellStyle="Porcentaje">
      <calculatedColumnFormula>IF(Tabla132[[#This Row],[Columna4]]&gt;0,ABS(1-Tabla132[[#This Row],[Columna4]]/Tabla132[[#This Row],[PROMEDIO]]),"")</calculatedColumnFormula>
    </tableColumn>
    <tableColumn id="9" xr3:uid="{D4104169-64ED-4B53-8D9B-38882B9C4F77}" name="COTIZACIÓN 5" dataDxfId="11" dataCellStyle="Moneda"/>
    <tableColumn id="21" xr3:uid="{22DB6DD2-F311-4067-A155-D5F4D907CA0C}" name="DESVIACIÓN COT.5" dataDxfId="10" dataCellStyle="Porcentaje">
      <calculatedColumnFormula>IF(Tabla132[[#This Row],[COTIZACIÓN 5]]&gt;0,ABS(1-Tabla132[[#This Row],[COTIZACIÓN 5]]/Tabla132[[#This Row],[PROMEDIO]]),"")</calculatedColumnFormula>
    </tableColumn>
    <tableColumn id="10" xr3:uid="{92F103AA-F05C-45DF-9DE1-AB198B716A49}" name="COTIZACIÓN 6" dataDxfId="9" dataCellStyle="Moneda"/>
    <tableColumn id="22" xr3:uid="{115B8969-8FFD-4021-98E6-E3651DF33C9D}" name="DESVIACIÓN COT.6" dataDxfId="8" dataCellStyle="Porcentaje">
      <calculatedColumnFormula>IF(Tabla132[[#This Row],[COTIZACIÓN 6]]&gt;0,ABS(1-Tabla132[[#This Row],[COTIZACIÓN 6]]/Tabla132[[#This Row],[PROMEDIO]]),"")</calculatedColumnFormula>
    </tableColumn>
    <tableColumn id="11" xr3:uid="{78969FDE-E5C1-488E-B5B2-6B458BAA5891}" name="COTIZACIÓN 7" dataDxfId="7" dataCellStyle="Moneda"/>
    <tableColumn id="23" xr3:uid="{B04E4AAB-D265-4C31-8004-682E4FA2C00B}" name="DESVIACIÓN COT.7" dataDxfId="6" dataCellStyle="Porcentaje">
      <calculatedColumnFormula>IF(Tabla132[[#This Row],[COTIZACIÓN 7]]&gt;0,ABS(1-Tabla132[[#This Row],[COTIZACIÓN 7]]/Tabla132[[#This Row],[PROMEDIO]]),"")</calculatedColumnFormula>
    </tableColumn>
    <tableColumn id="12" xr3:uid="{6AC5B151-8321-4856-A2B4-FCDC7F2B60F9}" name="COTIZACIÓN 8" dataDxfId="5" dataCellStyle="Moneda"/>
    <tableColumn id="24" xr3:uid="{3346B09A-DD09-4E44-BE3B-1F59989EDD36}" name="DESVIACIÓN COT.8" dataDxfId="4" dataCellStyle="Porcentaje">
      <calculatedColumnFormula>IF(Tabla132[[#This Row],[COTIZACIÓN 8]]&gt;0,ABS(1-Tabla132[[#This Row],[COTIZACIÓN 8]]/Tabla132[[#This Row],[PROMEDIO]]),"")</calculatedColumnFormula>
    </tableColumn>
    <tableColumn id="15" xr3:uid="{5E484D49-4462-4945-89AD-92E50B5789EC}" name="PROMEDIO" dataDxfId="3" dataCellStyle="Moneda">
      <calculatedColumnFormula>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calculatedColumnFormula>
    </tableColumn>
    <tableColumn id="13" xr3:uid="{94E8621C-309D-41B2-8975-D10445DD6F7D}" name="CANTIDAD DE COTIZACIONES" dataDxfId="2">
      <calculatedColumnFormula>COUNT(Tabla132[[#This Row],[MACRO SOLUCIONES CAQUETA S.A.S.]:[DESVIACIÓN COT.8]])/2</calculatedColumnFormula>
    </tableColumn>
    <tableColumn id="14" xr3:uid="{FEBB4D5C-2FC6-4E43-9B0B-6D944486A275}" name="Cantidades Mínimas" dataDxfId="1"/>
    <tableColumn id="16" xr3:uid="{ACDD1F4C-6E39-47F8-BA76-C04A626A8F11}" name="VALOR_x000a_CANTIDADES_x000a_MINIMAS" dataDxfId="0">
      <calculatedColumnFormula>Tabla132[[#This Row],[PROMEDIO]]*Tabla132[[#This Row],[Cantidades Mínimas]]</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V2" dT="2023-09-08T20:57:09.95" personId="{83189658-EA30-41EC-AD34-F08B85C7DE8A}" id="{7B8231DC-F14E-44B8-B0DE-79033FAD2D68}">
    <text>SE RECOMIENDAN AL MENOS TRES FUENTES DE INFORMACION</text>
  </threadedComment>
</ThreadedComment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00C06-5C63-4455-8513-C99CD081EEA2}">
  <dimension ref="A1:C30"/>
  <sheetViews>
    <sheetView zoomScale="90" zoomScaleNormal="90" workbookViewId="0">
      <selection activeCell="A31" sqref="A31:XFD1048576"/>
    </sheetView>
  </sheetViews>
  <sheetFormatPr defaultColWidth="0" defaultRowHeight="14.25" zeroHeight="1"/>
  <cols>
    <col min="1" max="1" width="27.140625" style="1" bestFit="1" customWidth="1"/>
    <col min="2" max="2" width="93.5703125" style="1" customWidth="1"/>
    <col min="3" max="3" width="1.42578125" style="1" customWidth="1"/>
    <col min="4" max="16384" width="11.42578125" style="1" hidden="1"/>
  </cols>
  <sheetData>
    <row r="1" spans="1:2" s="2" customFormat="1" ht="16.5" thickBot="1">
      <c r="A1" s="4" t="s">
        <v>0</v>
      </c>
      <c r="B1" s="3" t="s">
        <v>1</v>
      </c>
    </row>
    <row r="2" spans="1:2">
      <c r="A2" s="5" t="s">
        <v>2</v>
      </c>
      <c r="B2" s="6" t="s">
        <v>3</v>
      </c>
    </row>
    <row r="3" spans="1:2">
      <c r="A3" s="7" t="s">
        <v>4</v>
      </c>
      <c r="B3" s="8" t="s">
        <v>5</v>
      </c>
    </row>
    <row r="4" spans="1:2">
      <c r="A4" s="7" t="s">
        <v>6</v>
      </c>
      <c r="B4" s="8" t="s">
        <v>7</v>
      </c>
    </row>
    <row r="5" spans="1:2">
      <c r="A5" s="7" t="s">
        <v>8</v>
      </c>
      <c r="B5" s="8" t="s">
        <v>9</v>
      </c>
    </row>
    <row r="6" spans="1:2">
      <c r="A6" s="9" t="s">
        <v>10</v>
      </c>
      <c r="B6" s="8" t="s">
        <v>11</v>
      </c>
    </row>
    <row r="7" spans="1:2" ht="28.5">
      <c r="A7" s="10" t="s">
        <v>12</v>
      </c>
      <c r="B7" s="11" t="s">
        <v>13</v>
      </c>
    </row>
    <row r="8" spans="1:2">
      <c r="A8" s="9" t="s">
        <v>14</v>
      </c>
      <c r="B8" s="8" t="s">
        <v>15</v>
      </c>
    </row>
    <row r="9" spans="1:2" ht="28.5">
      <c r="A9" s="10" t="s">
        <v>16</v>
      </c>
      <c r="B9" s="11" t="s">
        <v>17</v>
      </c>
    </row>
    <row r="10" spans="1:2">
      <c r="A10" s="9" t="s">
        <v>18</v>
      </c>
      <c r="B10" s="8" t="s">
        <v>19</v>
      </c>
    </row>
    <row r="11" spans="1:2" ht="28.5">
      <c r="A11" s="10" t="s">
        <v>20</v>
      </c>
      <c r="B11" s="11" t="s">
        <v>21</v>
      </c>
    </row>
    <row r="12" spans="1:2">
      <c r="A12" s="9" t="s">
        <v>22</v>
      </c>
      <c r="B12" s="8" t="s">
        <v>23</v>
      </c>
    </row>
    <row r="13" spans="1:2" ht="28.5">
      <c r="A13" s="10" t="s">
        <v>24</v>
      </c>
      <c r="B13" s="11" t="s">
        <v>25</v>
      </c>
    </row>
    <row r="14" spans="1:2">
      <c r="A14" s="9" t="s">
        <v>26</v>
      </c>
      <c r="B14" s="8" t="s">
        <v>27</v>
      </c>
    </row>
    <row r="15" spans="1:2" ht="28.5">
      <c r="A15" s="10" t="s">
        <v>28</v>
      </c>
      <c r="B15" s="11" t="s">
        <v>29</v>
      </c>
    </row>
    <row r="16" spans="1:2">
      <c r="A16" s="9" t="s">
        <v>30</v>
      </c>
      <c r="B16" s="8" t="s">
        <v>31</v>
      </c>
    </row>
    <row r="17" spans="1:2" ht="28.5">
      <c r="A17" s="10" t="s">
        <v>32</v>
      </c>
      <c r="B17" s="11" t="s">
        <v>33</v>
      </c>
    </row>
    <row r="18" spans="1:2">
      <c r="A18" s="9" t="s">
        <v>34</v>
      </c>
      <c r="B18" s="8" t="s">
        <v>35</v>
      </c>
    </row>
    <row r="19" spans="1:2" ht="28.5">
      <c r="A19" s="10" t="s">
        <v>36</v>
      </c>
      <c r="B19" s="11" t="s">
        <v>37</v>
      </c>
    </row>
    <row r="20" spans="1:2">
      <c r="A20" s="9" t="s">
        <v>38</v>
      </c>
      <c r="B20" s="8" t="s">
        <v>39</v>
      </c>
    </row>
    <row r="21" spans="1:2" ht="28.5">
      <c r="A21" s="10" t="s">
        <v>40</v>
      </c>
      <c r="B21" s="11" t="s">
        <v>41</v>
      </c>
    </row>
    <row r="22" spans="1:2" ht="28.5">
      <c r="A22" s="10" t="s">
        <v>42</v>
      </c>
      <c r="B22" s="11" t="s">
        <v>43</v>
      </c>
    </row>
    <row r="23" spans="1:2" ht="29.25" thickBot="1">
      <c r="A23" s="12" t="s">
        <v>44</v>
      </c>
      <c r="B23" s="13" t="s">
        <v>45</v>
      </c>
    </row>
    <row r="24" spans="1:2"/>
    <row r="25" spans="1:2"/>
    <row r="26" spans="1:2" ht="16.350000000000001">
      <c r="A26" s="51" t="s">
        <v>46</v>
      </c>
      <c r="B26" s="51"/>
    </row>
    <row r="27" spans="1:2" ht="33.75" customHeight="1">
      <c r="A27" s="52" t="s">
        <v>47</v>
      </c>
      <c r="B27" s="52"/>
    </row>
    <row r="28" spans="1:2" ht="90" customHeight="1">
      <c r="A28" s="53" t="s">
        <v>48</v>
      </c>
      <c r="B28" s="53"/>
    </row>
    <row r="29" spans="1:2" ht="33.75" customHeight="1">
      <c r="A29" s="53" t="s">
        <v>49</v>
      </c>
      <c r="B29" s="53"/>
    </row>
    <row r="30" spans="1:2"/>
  </sheetData>
  <mergeCells count="4">
    <mergeCell ref="A26:B26"/>
    <mergeCell ref="A27:B27"/>
    <mergeCell ref="A28:B28"/>
    <mergeCell ref="A29:B2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0952B-2FA0-4A12-B1AC-49E1B24230FF}">
  <dimension ref="A1:Z174"/>
  <sheetViews>
    <sheetView tabSelected="1" zoomScale="80" zoomScaleNormal="80" workbookViewId="0">
      <pane ySplit="2" topLeftCell="A63" activePane="bottomLeft" state="frozen"/>
      <selection pane="bottomLeft" activeCell="X88" sqref="X88"/>
    </sheetView>
  </sheetViews>
  <sheetFormatPr defaultColWidth="0" defaultRowHeight="12.75" customHeight="1" zeroHeight="1"/>
  <cols>
    <col min="1" max="1" width="4.85546875" style="15" customWidth="1"/>
    <col min="2" max="2" width="47.42578125" style="20" customWidth="1"/>
    <col min="3" max="3" width="12.85546875" style="17" bestFit="1" customWidth="1"/>
    <col min="4" max="4" width="13.28515625" style="21" customWidth="1"/>
    <col min="5" max="5" width="11.85546875" style="48" customWidth="1"/>
    <col min="6" max="6" width="11.85546875" style="14" customWidth="1"/>
    <col min="7" max="7" width="11.85546875" style="48" customWidth="1"/>
    <col min="8" max="8" width="11.85546875" style="14" customWidth="1"/>
    <col min="9" max="9" width="11.85546875" style="48" customWidth="1"/>
    <col min="10" max="10" width="11.85546875" style="14" customWidth="1"/>
    <col min="11" max="11" width="15.140625" style="14" hidden="1" customWidth="1"/>
    <col min="12" max="12" width="11.28515625" style="14" hidden="1" customWidth="1"/>
    <col min="13" max="13" width="15.140625" style="14" hidden="1" customWidth="1"/>
    <col min="14" max="14" width="11.28515625" style="14" hidden="1" customWidth="1"/>
    <col min="15" max="15" width="15.140625" style="14" hidden="1" customWidth="1"/>
    <col min="16" max="20" width="11.28515625" style="14" hidden="1" customWidth="1"/>
    <col min="21" max="21" width="13.140625" style="14" customWidth="1"/>
    <col min="22" max="23" width="11.140625" style="14" customWidth="1"/>
    <col min="24" max="24" width="16.28515625" style="60" customWidth="1"/>
    <col min="25" max="25" width="20.85546875" style="14" customWidth="1"/>
    <col min="26" max="26" width="0" style="14" hidden="1" customWidth="1"/>
    <col min="27" max="30" width="9.140625" style="14" hidden="1" customWidth="1"/>
    <col min="31" max="16384" width="9.140625" style="14" hidden="1"/>
  </cols>
  <sheetData>
    <row r="1" spans="1:24">
      <c r="A1" s="50" t="s">
        <v>50</v>
      </c>
      <c r="B1" s="50"/>
      <c r="C1" s="50"/>
      <c r="D1" s="50"/>
      <c r="E1" s="50"/>
      <c r="F1" s="50"/>
      <c r="G1" s="50"/>
      <c r="H1" s="50"/>
      <c r="I1" s="50"/>
      <c r="J1" s="50"/>
      <c r="K1" s="50"/>
      <c r="L1" s="50"/>
      <c r="M1" s="50"/>
      <c r="N1" s="50"/>
      <c r="O1" s="50"/>
      <c r="P1" s="50"/>
      <c r="Q1" s="50"/>
      <c r="R1" s="50"/>
      <c r="S1" s="50"/>
      <c r="T1" s="50"/>
      <c r="U1" s="50"/>
      <c r="V1" s="50"/>
      <c r="W1" s="23"/>
      <c r="X1" s="57"/>
    </row>
    <row r="2" spans="1:24" s="17" customFormat="1" ht="48">
      <c r="A2" s="30" t="s">
        <v>2</v>
      </c>
      <c r="B2" s="31" t="s">
        <v>4</v>
      </c>
      <c r="C2" s="31" t="s">
        <v>51</v>
      </c>
      <c r="D2" s="31" t="s">
        <v>8</v>
      </c>
      <c r="E2" s="32" t="s">
        <v>52</v>
      </c>
      <c r="F2" s="32" t="s">
        <v>12</v>
      </c>
      <c r="G2" s="33" t="s">
        <v>53</v>
      </c>
      <c r="H2" s="33" t="s">
        <v>16</v>
      </c>
      <c r="I2" s="32" t="s">
        <v>54</v>
      </c>
      <c r="J2" s="32" t="s">
        <v>20</v>
      </c>
      <c r="K2" s="33" t="s">
        <v>55</v>
      </c>
      <c r="L2" s="33" t="s">
        <v>24</v>
      </c>
      <c r="M2" s="32" t="s">
        <v>26</v>
      </c>
      <c r="N2" s="32" t="s">
        <v>28</v>
      </c>
      <c r="O2" s="33" t="s">
        <v>30</v>
      </c>
      <c r="P2" s="33" t="s">
        <v>32</v>
      </c>
      <c r="Q2" s="32" t="s">
        <v>34</v>
      </c>
      <c r="R2" s="32" t="s">
        <v>36</v>
      </c>
      <c r="S2" s="33" t="s">
        <v>38</v>
      </c>
      <c r="T2" s="33" t="s">
        <v>40</v>
      </c>
      <c r="U2" s="31" t="s">
        <v>42</v>
      </c>
      <c r="V2" s="34" t="s">
        <v>44</v>
      </c>
      <c r="W2" s="56" t="s">
        <v>56</v>
      </c>
      <c r="X2" s="58" t="s">
        <v>57</v>
      </c>
    </row>
    <row r="3" spans="1:24" ht="19.350000000000001" customHeight="1">
      <c r="A3" s="25">
        <v>1</v>
      </c>
      <c r="B3" s="36" t="s">
        <v>58</v>
      </c>
      <c r="C3" s="40">
        <v>21102400</v>
      </c>
      <c r="D3" s="37" t="s">
        <v>59</v>
      </c>
      <c r="E3" s="46">
        <v>310000</v>
      </c>
      <c r="F3" s="19">
        <f>IF(Tabla132[[#This Row],[MACRO SOLUCIONES CAQUETA S.A.S.]]&gt;0,ABS(1-Tabla132[[#This Row],[MACRO SOLUCIONES CAQUETA S.A.S.]]/Tabla132[[#This Row],[PROMEDIO]]),"")</f>
        <v>6.5420560747663559E-2</v>
      </c>
      <c r="G3" s="46">
        <v>334800</v>
      </c>
      <c r="H3" s="19">
        <f>IF(Tabla132[[#This Row],[FERRETERÍA DOS LIMAS]]&gt;0,ABS(1-Tabla132[[#This Row],[FERRETERÍA DOS LIMAS]]/Tabla132[[#This Row],[PROMEDIO]]),"")</f>
        <v>9.3457943925232545E-3</v>
      </c>
      <c r="I3" s="46">
        <v>350300</v>
      </c>
      <c r="J3" s="19">
        <f>IF(Tabla132[[#This Row],[QUALITY]]&gt;0,ABS(1-Tabla132[[#This Row],[QUALITY]]/Tabla132[[#This Row],[PROMEDIO]]),"")</f>
        <v>5.6074766355140193E-2</v>
      </c>
      <c r="K3" s="41"/>
      <c r="L3" s="18" t="str">
        <f>IF(Tabla132[[#This Row],[Columna4]]&gt;0,ABS(1-Tabla132[[#This Row],[Columna4]]/Tabla132[[#This Row],[PROMEDIO]]),"")</f>
        <v/>
      </c>
      <c r="M3" s="27"/>
      <c r="N3" s="18" t="str">
        <f>IF(Tabla132[[#This Row],[COTIZACIÓN 5]]&gt;0,ABS(1-Tabla132[[#This Row],[COTIZACIÓN 5]]/Tabla132[[#This Row],[PROMEDIO]]),"")</f>
        <v/>
      </c>
      <c r="O3" s="28"/>
      <c r="P3" s="18" t="str">
        <f>IF(Tabla132[[#This Row],[COTIZACIÓN 6]]&gt;0,ABS(1-Tabla132[[#This Row],[COTIZACIÓN 6]]/Tabla132[[#This Row],[PROMEDIO]]),"")</f>
        <v/>
      </c>
      <c r="Q3" s="16"/>
      <c r="R3" s="18" t="str">
        <f>IF(Tabla132[[#This Row],[COTIZACIÓN 7]]&gt;0,ABS(1-Tabla132[[#This Row],[COTIZACIÓN 7]]/Tabla132[[#This Row],[PROMEDIO]]),"")</f>
        <v/>
      </c>
      <c r="S3" s="16"/>
      <c r="T3" s="18" t="str">
        <f>IF(Tabla132[[#This Row],[COTIZACIÓN 8]]&gt;0,ABS(1-Tabla132[[#This Row],[COTIZACIÓN 8]]/Tabla132[[#This Row],[PROMEDIO]]),"")</f>
        <v/>
      </c>
      <c r="U3"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331700</v>
      </c>
      <c r="V3" s="26">
        <f>COUNT(Tabla132[[#This Row],[MACRO SOLUCIONES CAQUETA S.A.S.]:[DESVIACIÓN COT.8]])/2</f>
        <v>3</v>
      </c>
      <c r="W3" s="54">
        <v>10</v>
      </c>
      <c r="X3" s="59">
        <f>Tabla132[[#This Row],[PROMEDIO]]*Tabla132[[#This Row],[Cantidades Mínimas]]</f>
        <v>3317000</v>
      </c>
    </row>
    <row r="4" spans="1:24" ht="19.350000000000001" customHeight="1">
      <c r="A4" s="25">
        <v>2</v>
      </c>
      <c r="B4" s="44" t="s">
        <v>60</v>
      </c>
      <c r="C4" s="40">
        <v>30103500</v>
      </c>
      <c r="D4" s="37" t="s">
        <v>59</v>
      </c>
      <c r="E4" s="46">
        <v>700000</v>
      </c>
      <c r="F4" s="19">
        <f>IF(Tabla132[[#This Row],[MACRO SOLUCIONES CAQUETA S.A.S.]]&gt;0,ABS(1-Tabla132[[#This Row],[MACRO SOLUCIONES CAQUETA S.A.S.]]/Tabla132[[#This Row],[PROMEDIO]]),"")</f>
        <v>6.5420560747663559E-2</v>
      </c>
      <c r="G4" s="46">
        <v>756000</v>
      </c>
      <c r="H4" s="19">
        <f>IF(Tabla132[[#This Row],[FERRETERÍA DOS LIMAS]]&gt;0,ABS(1-Tabla132[[#This Row],[FERRETERÍA DOS LIMAS]]/Tabla132[[#This Row],[PROMEDIO]]),"")</f>
        <v>9.3457943925232545E-3</v>
      </c>
      <c r="I4" s="46">
        <v>791000</v>
      </c>
      <c r="J4" s="19">
        <f>IF(Tabla132[[#This Row],[QUALITY]]&gt;0,ABS(1-Tabla132[[#This Row],[QUALITY]]/Tabla132[[#This Row],[PROMEDIO]]),"")</f>
        <v>5.6074766355140193E-2</v>
      </c>
      <c r="K4" s="41"/>
      <c r="L4" s="18" t="str">
        <f>IF(Tabla132[[#This Row],[Columna4]]&gt;0,ABS(1-Tabla132[[#This Row],[Columna4]]/Tabla132[[#This Row],[PROMEDIO]]),"")</f>
        <v/>
      </c>
      <c r="M4" s="27"/>
      <c r="N4" s="18" t="str">
        <f>IF(Tabla132[[#This Row],[COTIZACIÓN 5]]&gt;0,ABS(1-Tabla132[[#This Row],[COTIZACIÓN 5]]/Tabla132[[#This Row],[PROMEDIO]]),"")</f>
        <v/>
      </c>
      <c r="O4" s="28"/>
      <c r="P4" s="18" t="str">
        <f>IF(Tabla132[[#This Row],[COTIZACIÓN 6]]&gt;0,ABS(1-Tabla132[[#This Row],[COTIZACIÓN 6]]/Tabla132[[#This Row],[PROMEDIO]]),"")</f>
        <v/>
      </c>
      <c r="Q4" s="16"/>
      <c r="R4" s="18" t="str">
        <f>IF(Tabla132[[#This Row],[COTIZACIÓN 7]]&gt;0,ABS(1-Tabla132[[#This Row],[COTIZACIÓN 7]]/Tabla132[[#This Row],[PROMEDIO]]),"")</f>
        <v/>
      </c>
      <c r="S4" s="16"/>
      <c r="T4" s="18" t="str">
        <f>IF(Tabla132[[#This Row],[COTIZACIÓN 8]]&gt;0,ABS(1-Tabla132[[#This Row],[COTIZACIÓN 8]]/Tabla132[[#This Row],[PROMEDIO]]),"")</f>
        <v/>
      </c>
      <c r="U4"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749000</v>
      </c>
      <c r="V4" s="26">
        <f>COUNT(Tabla132[[#This Row],[MACRO SOLUCIONES CAQUETA S.A.S.]:[DESVIACIÓN COT.8]])/2</f>
        <v>3</v>
      </c>
      <c r="W4" s="54">
        <v>15</v>
      </c>
      <c r="X4" s="59">
        <f>Tabla132[[#This Row],[PROMEDIO]]*Tabla132[[#This Row],[Cantidades Mínimas]]</f>
        <v>11235000</v>
      </c>
    </row>
    <row r="5" spans="1:24" ht="19.350000000000001" customHeight="1">
      <c r="A5" s="25">
        <v>3</v>
      </c>
      <c r="B5" s="44" t="s">
        <v>61</v>
      </c>
      <c r="C5" s="40">
        <v>21102400</v>
      </c>
      <c r="D5" s="37" t="s">
        <v>59</v>
      </c>
      <c r="E5" s="46">
        <v>260000</v>
      </c>
      <c r="F5" s="19">
        <f>IF(Tabla132[[#This Row],[MACRO SOLUCIONES CAQUETA S.A.S.]]&gt;0,ABS(1-Tabla132[[#This Row],[MACRO SOLUCIONES CAQUETA S.A.S.]]/Tabla132[[#This Row],[PROMEDIO]]),"")</f>
        <v>6.5420560747663559E-2</v>
      </c>
      <c r="G5" s="46">
        <v>280800</v>
      </c>
      <c r="H5" s="19">
        <f>IF(Tabla132[[#This Row],[FERRETERÍA DOS LIMAS]]&gt;0,ABS(1-Tabla132[[#This Row],[FERRETERÍA DOS LIMAS]]/Tabla132[[#This Row],[PROMEDIO]]),"")</f>
        <v>9.3457943925232545E-3</v>
      </c>
      <c r="I5" s="46">
        <v>293800</v>
      </c>
      <c r="J5" s="19">
        <f>IF(Tabla132[[#This Row],[QUALITY]]&gt;0,ABS(1-Tabla132[[#This Row],[QUALITY]]/Tabla132[[#This Row],[PROMEDIO]]),"")</f>
        <v>5.6074766355140193E-2</v>
      </c>
      <c r="K5" s="42"/>
      <c r="L5" s="18" t="str">
        <f>IF(Tabla132[[#This Row],[Columna4]]&gt;0,ABS(1-Tabla132[[#This Row],[Columna4]]/Tabla132[[#This Row],[PROMEDIO]]),"")</f>
        <v/>
      </c>
      <c r="M5" s="27"/>
      <c r="N5" s="18" t="str">
        <f>IF(Tabla132[[#This Row],[COTIZACIÓN 5]]&gt;0,ABS(1-Tabla132[[#This Row],[COTIZACIÓN 5]]/Tabla132[[#This Row],[PROMEDIO]]),"")</f>
        <v/>
      </c>
      <c r="O5" s="28"/>
      <c r="P5" s="18" t="str">
        <f>IF(Tabla132[[#This Row],[COTIZACIÓN 6]]&gt;0,ABS(1-Tabla132[[#This Row],[COTIZACIÓN 6]]/Tabla132[[#This Row],[PROMEDIO]]),"")</f>
        <v/>
      </c>
      <c r="Q5" s="16"/>
      <c r="R5" s="18" t="str">
        <f>IF(Tabla132[[#This Row],[COTIZACIÓN 7]]&gt;0,ABS(1-Tabla132[[#This Row],[COTIZACIÓN 7]]/Tabla132[[#This Row],[PROMEDIO]]),"")</f>
        <v/>
      </c>
      <c r="S5" s="16"/>
      <c r="T5" s="18" t="str">
        <f>IF(Tabla132[[#This Row],[COTIZACIÓN 8]]&gt;0,ABS(1-Tabla132[[#This Row],[COTIZACIÓN 8]]/Tabla132[[#This Row],[PROMEDIO]]),"")</f>
        <v/>
      </c>
      <c r="U5"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278200</v>
      </c>
      <c r="V5" s="26">
        <f>COUNT(Tabla132[[#This Row],[MACRO SOLUCIONES CAQUETA S.A.S.]:[DESVIACIÓN COT.8]])/2</f>
        <v>3</v>
      </c>
      <c r="W5" s="54">
        <v>15</v>
      </c>
      <c r="X5" s="59">
        <f>Tabla132[[#This Row],[PROMEDIO]]*Tabla132[[#This Row],[Cantidades Mínimas]]</f>
        <v>4173000</v>
      </c>
    </row>
    <row r="6" spans="1:24" ht="19.350000000000001" customHeight="1">
      <c r="A6" s="25">
        <v>4</v>
      </c>
      <c r="B6" s="45" t="s">
        <v>62</v>
      </c>
      <c r="C6" s="40">
        <v>21102400</v>
      </c>
      <c r="D6" s="37" t="s">
        <v>59</v>
      </c>
      <c r="E6" s="46">
        <v>72000</v>
      </c>
      <c r="F6" s="19">
        <f>IF(Tabla132[[#This Row],[MACRO SOLUCIONES CAQUETA S.A.S.]]&gt;0,ABS(1-Tabla132[[#This Row],[MACRO SOLUCIONES CAQUETA S.A.S.]]/Tabla132[[#This Row],[PROMEDIO]]),"")</f>
        <v>6.5420560747663559E-2</v>
      </c>
      <c r="G6" s="46">
        <v>77760</v>
      </c>
      <c r="H6" s="19">
        <f>IF(Tabla132[[#This Row],[FERRETERÍA DOS LIMAS]]&gt;0,ABS(1-Tabla132[[#This Row],[FERRETERÍA DOS LIMAS]]/Tabla132[[#This Row],[PROMEDIO]]),"")</f>
        <v>9.3457943925232545E-3</v>
      </c>
      <c r="I6" s="46">
        <v>81360</v>
      </c>
      <c r="J6" s="19">
        <f>IF(Tabla132[[#This Row],[QUALITY]]&gt;0,ABS(1-Tabla132[[#This Row],[QUALITY]]/Tabla132[[#This Row],[PROMEDIO]]),"")</f>
        <v>5.6074766355140193E-2</v>
      </c>
      <c r="K6" s="42"/>
      <c r="L6" s="18" t="str">
        <f>IF(Tabla132[[#This Row],[Columna4]]&gt;0,ABS(1-Tabla132[[#This Row],[Columna4]]/Tabla132[[#This Row],[PROMEDIO]]),"")</f>
        <v/>
      </c>
      <c r="M6" s="27"/>
      <c r="N6" s="18" t="str">
        <f>IF(Tabla132[[#This Row],[COTIZACIÓN 5]]&gt;0,ABS(1-Tabla132[[#This Row],[COTIZACIÓN 5]]/Tabla132[[#This Row],[PROMEDIO]]),"")</f>
        <v/>
      </c>
      <c r="O6" s="29"/>
      <c r="P6" s="18" t="str">
        <f>IF(Tabla132[[#This Row],[COTIZACIÓN 6]]&gt;0,ABS(1-Tabla132[[#This Row],[COTIZACIÓN 6]]/Tabla132[[#This Row],[PROMEDIO]]),"")</f>
        <v/>
      </c>
      <c r="Q6" s="16"/>
      <c r="R6" s="18" t="str">
        <f>IF(Tabla132[[#This Row],[COTIZACIÓN 7]]&gt;0,ABS(1-Tabla132[[#This Row],[COTIZACIÓN 7]]/Tabla132[[#This Row],[PROMEDIO]]),"")</f>
        <v/>
      </c>
      <c r="S6" s="16"/>
      <c r="T6" s="18" t="str">
        <f>IF(Tabla132[[#This Row],[COTIZACIÓN 8]]&gt;0,ABS(1-Tabla132[[#This Row],[COTIZACIÓN 8]]/Tabla132[[#This Row],[PROMEDIO]]),"")</f>
        <v/>
      </c>
      <c r="U6"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77040</v>
      </c>
      <c r="V6" s="26">
        <f>COUNT(Tabla132[[#This Row],[MACRO SOLUCIONES CAQUETA S.A.S.]:[DESVIACIÓN COT.8]])/2</f>
        <v>3</v>
      </c>
      <c r="W6" s="54">
        <v>16</v>
      </c>
      <c r="X6" s="59">
        <f>Tabla132[[#This Row],[PROMEDIO]]*Tabla132[[#This Row],[Cantidades Mínimas]]</f>
        <v>1232640</v>
      </c>
    </row>
    <row r="7" spans="1:24" ht="19.350000000000001" customHeight="1">
      <c r="A7" s="25">
        <v>5</v>
      </c>
      <c r="B7" s="38" t="s">
        <v>63</v>
      </c>
      <c r="C7" s="40">
        <v>10151700</v>
      </c>
      <c r="D7" s="37" t="s">
        <v>64</v>
      </c>
      <c r="E7" s="46">
        <v>42000</v>
      </c>
      <c r="F7" s="19">
        <f>IF(Tabla132[[#This Row],[MACRO SOLUCIONES CAQUETA S.A.S.]]&gt;0,ABS(1-Tabla132[[#This Row],[MACRO SOLUCIONES CAQUETA S.A.S.]]/Tabla132[[#This Row],[PROMEDIO]]),"")</f>
        <v>6.5420560747663559E-2</v>
      </c>
      <c r="G7" s="46">
        <v>45360</v>
      </c>
      <c r="H7" s="19">
        <f>IF(Tabla132[[#This Row],[FERRETERÍA DOS LIMAS]]&gt;0,ABS(1-Tabla132[[#This Row],[FERRETERÍA DOS LIMAS]]/Tabla132[[#This Row],[PROMEDIO]]),"")</f>
        <v>9.3457943925232545E-3</v>
      </c>
      <c r="I7" s="46">
        <v>47460</v>
      </c>
      <c r="J7" s="19">
        <f>IF(Tabla132[[#This Row],[QUALITY]]&gt;0,ABS(1-Tabla132[[#This Row],[QUALITY]]/Tabla132[[#This Row],[PROMEDIO]]),"")</f>
        <v>5.6074766355140193E-2</v>
      </c>
      <c r="K7" s="41"/>
      <c r="L7" s="18" t="str">
        <f>IF(Tabla132[[#This Row],[Columna4]]&gt;0,ABS(1-Tabla132[[#This Row],[Columna4]]/Tabla132[[#This Row],[PROMEDIO]]),"")</f>
        <v/>
      </c>
      <c r="M7" s="27"/>
      <c r="N7" s="18" t="str">
        <f>IF(Tabla132[[#This Row],[COTIZACIÓN 5]]&gt;0,ABS(1-Tabla132[[#This Row],[COTIZACIÓN 5]]/Tabla132[[#This Row],[PROMEDIO]]),"")</f>
        <v/>
      </c>
      <c r="O7" s="28"/>
      <c r="P7" s="18" t="str">
        <f>IF(Tabla132[[#This Row],[COTIZACIÓN 6]]&gt;0,ABS(1-Tabla132[[#This Row],[COTIZACIÓN 6]]/Tabla132[[#This Row],[PROMEDIO]]),"")</f>
        <v/>
      </c>
      <c r="Q7" s="16"/>
      <c r="R7" s="18" t="str">
        <f>IF(Tabla132[[#This Row],[COTIZACIÓN 7]]&gt;0,ABS(1-Tabla132[[#This Row],[COTIZACIÓN 7]]/Tabla132[[#This Row],[PROMEDIO]]),"")</f>
        <v/>
      </c>
      <c r="S7" s="16"/>
      <c r="T7" s="18" t="str">
        <f>IF(Tabla132[[#This Row],[COTIZACIÓN 8]]&gt;0,ABS(1-Tabla132[[#This Row],[COTIZACIÓN 8]]/Tabla132[[#This Row],[PROMEDIO]]),"")</f>
        <v/>
      </c>
      <c r="U7"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44940</v>
      </c>
      <c r="V7" s="26">
        <f>COUNT(Tabla132[[#This Row],[MACRO SOLUCIONES CAQUETA S.A.S.]:[DESVIACIÓN COT.8]])/2</f>
        <v>3</v>
      </c>
      <c r="W7" s="54">
        <v>112</v>
      </c>
      <c r="X7" s="59">
        <f>Tabla132[[#This Row],[PROMEDIO]]*Tabla132[[#This Row],[Cantidades Mínimas]]</f>
        <v>5033280</v>
      </c>
    </row>
    <row r="8" spans="1:24" ht="19.350000000000001" customHeight="1">
      <c r="A8" s="25">
        <v>6</v>
      </c>
      <c r="B8" s="38" t="s">
        <v>65</v>
      </c>
      <c r="C8" s="40">
        <v>10151700</v>
      </c>
      <c r="D8" s="37" t="s">
        <v>64</v>
      </c>
      <c r="E8" s="46">
        <v>42000</v>
      </c>
      <c r="F8" s="19">
        <f>IF(Tabla132[[#This Row],[MACRO SOLUCIONES CAQUETA S.A.S.]]&gt;0,ABS(1-Tabla132[[#This Row],[MACRO SOLUCIONES CAQUETA S.A.S.]]/Tabla132[[#This Row],[PROMEDIO]]),"")</f>
        <v>6.5420560747663559E-2</v>
      </c>
      <c r="G8" s="46">
        <v>45360</v>
      </c>
      <c r="H8" s="19">
        <f>IF(Tabla132[[#This Row],[FERRETERÍA DOS LIMAS]]&gt;0,ABS(1-Tabla132[[#This Row],[FERRETERÍA DOS LIMAS]]/Tabla132[[#This Row],[PROMEDIO]]),"")</f>
        <v>9.3457943925232545E-3</v>
      </c>
      <c r="I8" s="46">
        <v>47460</v>
      </c>
      <c r="J8" s="19">
        <f>IF(Tabla132[[#This Row],[QUALITY]]&gt;0,ABS(1-Tabla132[[#This Row],[QUALITY]]/Tabla132[[#This Row],[PROMEDIO]]),"")</f>
        <v>5.6074766355140193E-2</v>
      </c>
      <c r="K8" s="42"/>
      <c r="L8" s="18" t="str">
        <f>IF(Tabla132[[#This Row],[Columna4]]&gt;0,ABS(1-Tabla132[[#This Row],[Columna4]]/Tabla132[[#This Row],[PROMEDIO]]),"")</f>
        <v/>
      </c>
      <c r="M8" s="27"/>
      <c r="N8" s="18" t="str">
        <f>IF(Tabla132[[#This Row],[COTIZACIÓN 5]]&gt;0,ABS(1-Tabla132[[#This Row],[COTIZACIÓN 5]]/Tabla132[[#This Row],[PROMEDIO]]),"")</f>
        <v/>
      </c>
      <c r="O8" s="28"/>
      <c r="P8" s="18" t="str">
        <f>IF(Tabla132[[#This Row],[COTIZACIÓN 6]]&gt;0,ABS(1-Tabla132[[#This Row],[COTIZACIÓN 6]]/Tabla132[[#This Row],[PROMEDIO]]),"")</f>
        <v/>
      </c>
      <c r="Q8" s="16"/>
      <c r="R8" s="18" t="str">
        <f>IF(Tabla132[[#This Row],[COTIZACIÓN 7]]&gt;0,ABS(1-Tabla132[[#This Row],[COTIZACIÓN 7]]/Tabla132[[#This Row],[PROMEDIO]]),"")</f>
        <v/>
      </c>
      <c r="S8" s="16"/>
      <c r="T8" s="18" t="str">
        <f>IF(Tabla132[[#This Row],[COTIZACIÓN 8]]&gt;0,ABS(1-Tabla132[[#This Row],[COTIZACIÓN 8]]/Tabla132[[#This Row],[PROMEDIO]]),"")</f>
        <v/>
      </c>
      <c r="U8"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44940</v>
      </c>
      <c r="V8" s="26">
        <f>COUNT(Tabla132[[#This Row],[MACRO SOLUCIONES CAQUETA S.A.S.]:[DESVIACIÓN COT.8]])/2</f>
        <v>3</v>
      </c>
      <c r="W8" s="54">
        <v>20</v>
      </c>
      <c r="X8" s="59">
        <f>Tabla132[[#This Row],[PROMEDIO]]*Tabla132[[#This Row],[Cantidades Mínimas]]</f>
        <v>898800</v>
      </c>
    </row>
    <row r="9" spans="1:24" ht="19.350000000000001" customHeight="1">
      <c r="A9" s="25">
        <v>7</v>
      </c>
      <c r="B9" s="38" t="s">
        <v>66</v>
      </c>
      <c r="C9" s="40">
        <v>10151700</v>
      </c>
      <c r="D9" s="37" t="s">
        <v>64</v>
      </c>
      <c r="E9" s="46">
        <v>85000</v>
      </c>
      <c r="F9" s="19">
        <f>IF(Tabla132[[#This Row],[MACRO SOLUCIONES CAQUETA S.A.S.]]&gt;0,ABS(1-Tabla132[[#This Row],[MACRO SOLUCIONES CAQUETA S.A.S.]]/Tabla132[[#This Row],[PROMEDIO]]),"")</f>
        <v>6.5420560747663559E-2</v>
      </c>
      <c r="G9" s="46">
        <v>91800</v>
      </c>
      <c r="H9" s="19">
        <f>IF(Tabla132[[#This Row],[FERRETERÍA DOS LIMAS]]&gt;0,ABS(1-Tabla132[[#This Row],[FERRETERÍA DOS LIMAS]]/Tabla132[[#This Row],[PROMEDIO]]),"")</f>
        <v>9.3457943925232545E-3</v>
      </c>
      <c r="I9" s="46">
        <v>96050</v>
      </c>
      <c r="J9" s="19">
        <f>IF(Tabla132[[#This Row],[QUALITY]]&gt;0,ABS(1-Tabla132[[#This Row],[QUALITY]]/Tabla132[[#This Row],[PROMEDIO]]),"")</f>
        <v>5.6074766355140193E-2</v>
      </c>
      <c r="K9" s="42"/>
      <c r="L9" s="18" t="str">
        <f>IF(Tabla132[[#This Row],[Columna4]]&gt;0,ABS(1-Tabla132[[#This Row],[Columna4]]/Tabla132[[#This Row],[PROMEDIO]]),"")</f>
        <v/>
      </c>
      <c r="M9" s="27"/>
      <c r="N9" s="18" t="str">
        <f>IF(Tabla132[[#This Row],[COTIZACIÓN 5]]&gt;0,ABS(1-Tabla132[[#This Row],[COTIZACIÓN 5]]/Tabla132[[#This Row],[PROMEDIO]]),"")</f>
        <v/>
      </c>
      <c r="O9" s="29"/>
      <c r="P9" s="18" t="str">
        <f>IF(Tabla132[[#This Row],[COTIZACIÓN 6]]&gt;0,ABS(1-Tabla132[[#This Row],[COTIZACIÓN 6]]/Tabla132[[#This Row],[PROMEDIO]]),"")</f>
        <v/>
      </c>
      <c r="Q9" s="16"/>
      <c r="R9" s="18" t="str">
        <f>IF(Tabla132[[#This Row],[COTIZACIÓN 7]]&gt;0,ABS(1-Tabla132[[#This Row],[COTIZACIÓN 7]]/Tabla132[[#This Row],[PROMEDIO]]),"")</f>
        <v/>
      </c>
      <c r="S9" s="16"/>
      <c r="T9" s="18" t="str">
        <f>IF(Tabla132[[#This Row],[COTIZACIÓN 8]]&gt;0,ABS(1-Tabla132[[#This Row],[COTIZACIÓN 8]]/Tabla132[[#This Row],[PROMEDIO]]),"")</f>
        <v/>
      </c>
      <c r="U9"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90950</v>
      </c>
      <c r="V9" s="26">
        <f>COUNT(Tabla132[[#This Row],[MACRO SOLUCIONES CAQUETA S.A.S.]:[DESVIACIÓN COT.8]])/2</f>
        <v>3</v>
      </c>
      <c r="W9" s="54">
        <v>20</v>
      </c>
      <c r="X9" s="59">
        <f>Tabla132[[#This Row],[PROMEDIO]]*Tabla132[[#This Row],[Cantidades Mínimas]]</f>
        <v>1819000</v>
      </c>
    </row>
    <row r="10" spans="1:24" ht="19.350000000000001" customHeight="1">
      <c r="A10" s="25">
        <v>8</v>
      </c>
      <c r="B10" s="45" t="s">
        <v>67</v>
      </c>
      <c r="C10" s="40">
        <v>11101500</v>
      </c>
      <c r="D10" s="37" t="s">
        <v>68</v>
      </c>
      <c r="E10" s="46">
        <v>24200</v>
      </c>
      <c r="F10" s="19">
        <f>IF(Tabla132[[#This Row],[MACRO SOLUCIONES CAQUETA S.A.S.]]&gt;0,ABS(1-Tabla132[[#This Row],[MACRO SOLUCIONES CAQUETA S.A.S.]]/Tabla132[[#This Row],[PROMEDIO]]),"")</f>
        <v>6.5420560747663559E-2</v>
      </c>
      <c r="G10" s="46">
        <v>26136</v>
      </c>
      <c r="H10" s="19">
        <f>IF(Tabla132[[#This Row],[FERRETERÍA DOS LIMAS]]&gt;0,ABS(1-Tabla132[[#This Row],[FERRETERÍA DOS LIMAS]]/Tabla132[[#This Row],[PROMEDIO]]),"")</f>
        <v>9.3457943925232545E-3</v>
      </c>
      <c r="I10" s="46">
        <v>27346</v>
      </c>
      <c r="J10" s="19">
        <f>IF(Tabla132[[#This Row],[QUALITY]]&gt;0,ABS(1-Tabla132[[#This Row],[QUALITY]]/Tabla132[[#This Row],[PROMEDIO]]),"")</f>
        <v>5.6074766355140193E-2</v>
      </c>
      <c r="K10" s="42"/>
      <c r="L10" s="18" t="str">
        <f>IF(Tabla132[[#This Row],[Columna4]]&gt;0,ABS(1-Tabla132[[#This Row],[Columna4]]/Tabla132[[#This Row],[PROMEDIO]]),"")</f>
        <v/>
      </c>
      <c r="M10" s="24"/>
      <c r="N10" s="18" t="str">
        <f>IF(Tabla132[[#This Row],[COTIZACIÓN 5]]&gt;0,ABS(1-Tabla132[[#This Row],[COTIZACIÓN 5]]/Tabla132[[#This Row],[PROMEDIO]]),"")</f>
        <v/>
      </c>
      <c r="O10" s="28"/>
      <c r="P10" s="18" t="str">
        <f>IF(Tabla132[[#This Row],[COTIZACIÓN 6]]&gt;0,ABS(1-Tabla132[[#This Row],[COTIZACIÓN 6]]/Tabla132[[#This Row],[PROMEDIO]]),"")</f>
        <v/>
      </c>
      <c r="Q10" s="16"/>
      <c r="R10" s="18" t="str">
        <f>IF(Tabla132[[#This Row],[COTIZACIÓN 7]]&gt;0,ABS(1-Tabla132[[#This Row],[COTIZACIÓN 7]]/Tabla132[[#This Row],[PROMEDIO]]),"")</f>
        <v/>
      </c>
      <c r="S10" s="16"/>
      <c r="T10" s="18" t="str">
        <f>IF(Tabla132[[#This Row],[COTIZACIÓN 8]]&gt;0,ABS(1-Tabla132[[#This Row],[COTIZACIÓN 8]]/Tabla132[[#This Row],[PROMEDIO]]),"")</f>
        <v/>
      </c>
      <c r="U10"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25894</v>
      </c>
      <c r="V10" s="26">
        <f>COUNT(Tabla132[[#This Row],[MACRO SOLUCIONES CAQUETA S.A.S.]:[DESVIACIÓN COT.8]])/2</f>
        <v>3</v>
      </c>
      <c r="W10" s="54">
        <v>50</v>
      </c>
      <c r="X10" s="59">
        <f>Tabla132[[#This Row],[PROMEDIO]]*Tabla132[[#This Row],[Cantidades Mínimas]]</f>
        <v>1294700</v>
      </c>
    </row>
    <row r="11" spans="1:24" ht="19.350000000000001" customHeight="1">
      <c r="A11" s="25">
        <v>9</v>
      </c>
      <c r="B11" s="38" t="s">
        <v>69</v>
      </c>
      <c r="C11" s="40">
        <v>30102900</v>
      </c>
      <c r="D11" s="37" t="s">
        <v>70</v>
      </c>
      <c r="E11" s="46">
        <v>48000</v>
      </c>
      <c r="F11" s="19">
        <f>IF(Tabla132[[#This Row],[MACRO SOLUCIONES CAQUETA S.A.S.]]&gt;0,ABS(1-Tabla132[[#This Row],[MACRO SOLUCIONES CAQUETA S.A.S.]]/Tabla132[[#This Row],[PROMEDIO]]),"")</f>
        <v>6.5420560747663559E-2</v>
      </c>
      <c r="G11" s="46">
        <v>51840</v>
      </c>
      <c r="H11" s="19">
        <f>IF(Tabla132[[#This Row],[FERRETERÍA DOS LIMAS]]&gt;0,ABS(1-Tabla132[[#This Row],[FERRETERÍA DOS LIMAS]]/Tabla132[[#This Row],[PROMEDIO]]),"")</f>
        <v>9.3457943925232545E-3</v>
      </c>
      <c r="I11" s="46">
        <v>54240</v>
      </c>
      <c r="J11" s="19">
        <f>IF(Tabla132[[#This Row],[QUALITY]]&gt;0,ABS(1-Tabla132[[#This Row],[QUALITY]]/Tabla132[[#This Row],[PROMEDIO]]),"")</f>
        <v>5.6074766355140193E-2</v>
      </c>
      <c r="K11" s="42"/>
      <c r="L11" s="18" t="str">
        <f>IF(Tabla132[[#This Row],[Columna4]]&gt;0,ABS(1-Tabla132[[#This Row],[Columna4]]/Tabla132[[#This Row],[PROMEDIO]]),"")</f>
        <v/>
      </c>
      <c r="M11" s="27"/>
      <c r="N11" s="18" t="str">
        <f>IF(Tabla132[[#This Row],[COTIZACIÓN 5]]&gt;0,ABS(1-Tabla132[[#This Row],[COTIZACIÓN 5]]/Tabla132[[#This Row],[PROMEDIO]]),"")</f>
        <v/>
      </c>
      <c r="O11" s="28"/>
      <c r="P11" s="18" t="str">
        <f>IF(Tabla132[[#This Row],[COTIZACIÓN 6]]&gt;0,ABS(1-Tabla132[[#This Row],[COTIZACIÓN 6]]/Tabla132[[#This Row],[PROMEDIO]]),"")</f>
        <v/>
      </c>
      <c r="Q11" s="16"/>
      <c r="R11" s="18" t="str">
        <f>IF(Tabla132[[#This Row],[COTIZACIÓN 7]]&gt;0,ABS(1-Tabla132[[#This Row],[COTIZACIÓN 7]]/Tabla132[[#This Row],[PROMEDIO]]),"")</f>
        <v/>
      </c>
      <c r="S11" s="16"/>
      <c r="T11" s="18" t="str">
        <f>IF(Tabla132[[#This Row],[COTIZACIÓN 8]]&gt;0,ABS(1-Tabla132[[#This Row],[COTIZACIÓN 8]]/Tabla132[[#This Row],[PROMEDIO]]),"")</f>
        <v/>
      </c>
      <c r="U11"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51360</v>
      </c>
      <c r="V11" s="26">
        <f>COUNT(Tabla132[[#This Row],[MACRO SOLUCIONES CAQUETA S.A.S.]:[DESVIACIÓN COT.8]])/2</f>
        <v>3</v>
      </c>
      <c r="W11" s="54">
        <v>276</v>
      </c>
      <c r="X11" s="59">
        <f>Tabla132[[#This Row],[PROMEDIO]]*Tabla132[[#This Row],[Cantidades Mínimas]]</f>
        <v>14175360</v>
      </c>
    </row>
    <row r="12" spans="1:24" ht="19.350000000000001" customHeight="1">
      <c r="A12" s="25">
        <v>10</v>
      </c>
      <c r="B12" s="38" t="s">
        <v>71</v>
      </c>
      <c r="C12" s="40">
        <v>39121600</v>
      </c>
      <c r="D12" s="37" t="s">
        <v>72</v>
      </c>
      <c r="E12" s="46">
        <v>40000</v>
      </c>
      <c r="F12" s="19">
        <f>IF(Tabla132[[#This Row],[MACRO SOLUCIONES CAQUETA S.A.S.]]&gt;0,ABS(1-Tabla132[[#This Row],[MACRO SOLUCIONES CAQUETA S.A.S.]]/Tabla132[[#This Row],[PROMEDIO]]),"")</f>
        <v>6.5420560747663559E-2</v>
      </c>
      <c r="G12" s="46">
        <v>43200</v>
      </c>
      <c r="H12" s="19">
        <f>IF(Tabla132[[#This Row],[FERRETERÍA DOS LIMAS]]&gt;0,ABS(1-Tabla132[[#This Row],[FERRETERÍA DOS LIMAS]]/Tabla132[[#This Row],[PROMEDIO]]),"")</f>
        <v>9.3457943925232545E-3</v>
      </c>
      <c r="I12" s="46">
        <v>45200</v>
      </c>
      <c r="J12" s="19">
        <f>IF(Tabla132[[#This Row],[QUALITY]]&gt;0,ABS(1-Tabla132[[#This Row],[QUALITY]]/Tabla132[[#This Row],[PROMEDIO]]),"")</f>
        <v>5.6074766355140193E-2</v>
      </c>
      <c r="K12" s="42"/>
      <c r="L12" s="18" t="str">
        <f>IF(Tabla132[[#This Row],[Columna4]]&gt;0,ABS(1-Tabla132[[#This Row],[Columna4]]/Tabla132[[#This Row],[PROMEDIO]]),"")</f>
        <v/>
      </c>
      <c r="M12" s="27"/>
      <c r="N12" s="18" t="str">
        <f>IF(Tabla132[[#This Row],[COTIZACIÓN 5]]&gt;0,ABS(1-Tabla132[[#This Row],[COTIZACIÓN 5]]/Tabla132[[#This Row],[PROMEDIO]]),"")</f>
        <v/>
      </c>
      <c r="O12" s="28"/>
      <c r="P12" s="18" t="str">
        <f>IF(Tabla132[[#This Row],[COTIZACIÓN 6]]&gt;0,ABS(1-Tabla132[[#This Row],[COTIZACIÓN 6]]/Tabla132[[#This Row],[PROMEDIO]]),"")</f>
        <v/>
      </c>
      <c r="Q12" s="16"/>
      <c r="R12" s="18" t="str">
        <f>IF(Tabla132[[#This Row],[COTIZACIÓN 7]]&gt;0,ABS(1-Tabla132[[#This Row],[COTIZACIÓN 7]]/Tabla132[[#This Row],[PROMEDIO]]),"")</f>
        <v/>
      </c>
      <c r="S12" s="16"/>
      <c r="T12" s="18" t="str">
        <f>IF(Tabla132[[#This Row],[COTIZACIÓN 8]]&gt;0,ABS(1-Tabla132[[#This Row],[COTIZACIÓN 8]]/Tabla132[[#This Row],[PROMEDIO]]),"")</f>
        <v/>
      </c>
      <c r="U12"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42800</v>
      </c>
      <c r="V12" s="26">
        <f>COUNT(Tabla132[[#This Row],[MACRO SOLUCIONES CAQUETA S.A.S.]:[DESVIACIÓN COT.8]])/2</f>
        <v>3</v>
      </c>
      <c r="W12" s="54">
        <v>20</v>
      </c>
      <c r="X12" s="59">
        <f>Tabla132[[#This Row],[PROMEDIO]]*Tabla132[[#This Row],[Cantidades Mínimas]]</f>
        <v>856000</v>
      </c>
    </row>
    <row r="13" spans="1:24" ht="19.350000000000001" customHeight="1">
      <c r="A13" s="25">
        <v>11</v>
      </c>
      <c r="B13" s="38" t="s">
        <v>73</v>
      </c>
      <c r="C13" s="40">
        <v>39121600</v>
      </c>
      <c r="D13" s="37" t="s">
        <v>72</v>
      </c>
      <c r="E13" s="46">
        <v>40000</v>
      </c>
      <c r="F13" s="19">
        <f>IF(Tabla132[[#This Row],[MACRO SOLUCIONES CAQUETA S.A.S.]]&gt;0,ABS(1-Tabla132[[#This Row],[MACRO SOLUCIONES CAQUETA S.A.S.]]/Tabla132[[#This Row],[PROMEDIO]]),"")</f>
        <v>6.5420560747663559E-2</v>
      </c>
      <c r="G13" s="46">
        <v>43200</v>
      </c>
      <c r="H13" s="19">
        <f>IF(Tabla132[[#This Row],[FERRETERÍA DOS LIMAS]]&gt;0,ABS(1-Tabla132[[#This Row],[FERRETERÍA DOS LIMAS]]/Tabla132[[#This Row],[PROMEDIO]]),"")</f>
        <v>9.3457943925232545E-3</v>
      </c>
      <c r="I13" s="46">
        <v>45200</v>
      </c>
      <c r="J13" s="19">
        <f>IF(Tabla132[[#This Row],[QUALITY]]&gt;0,ABS(1-Tabla132[[#This Row],[QUALITY]]/Tabla132[[#This Row],[PROMEDIO]]),"")</f>
        <v>5.6074766355140193E-2</v>
      </c>
      <c r="K13" s="42"/>
      <c r="L13" s="18" t="str">
        <f>IF(Tabla132[[#This Row],[Columna4]]&gt;0,ABS(1-Tabla132[[#This Row],[Columna4]]/Tabla132[[#This Row],[PROMEDIO]]),"")</f>
        <v/>
      </c>
      <c r="M13" s="35"/>
      <c r="N13" s="18" t="str">
        <f>IF(Tabla132[[#This Row],[COTIZACIÓN 5]]&gt;0,ABS(1-Tabla132[[#This Row],[COTIZACIÓN 5]]/Tabla132[[#This Row],[PROMEDIO]]),"")</f>
        <v/>
      </c>
      <c r="O13" s="28"/>
      <c r="P13" s="18" t="str">
        <f>IF(Tabla132[[#This Row],[COTIZACIÓN 6]]&gt;0,ABS(1-Tabla132[[#This Row],[COTIZACIÓN 6]]/Tabla132[[#This Row],[PROMEDIO]]),"")</f>
        <v/>
      </c>
      <c r="Q13" s="16"/>
      <c r="R13" s="18" t="str">
        <f>IF(Tabla132[[#This Row],[COTIZACIÓN 7]]&gt;0,ABS(1-Tabla132[[#This Row],[COTIZACIÓN 7]]/Tabla132[[#This Row],[PROMEDIO]]),"")</f>
        <v/>
      </c>
      <c r="S13" s="16"/>
      <c r="T13" s="18" t="str">
        <f>IF(Tabla132[[#This Row],[COTIZACIÓN 8]]&gt;0,ABS(1-Tabla132[[#This Row],[COTIZACIÓN 8]]/Tabla132[[#This Row],[PROMEDIO]]),"")</f>
        <v/>
      </c>
      <c r="U13"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42800</v>
      </c>
      <c r="V13" s="26">
        <f>COUNT(Tabla132[[#This Row],[MACRO SOLUCIONES CAQUETA S.A.S.]:[DESVIACIÓN COT.8]])/2</f>
        <v>3</v>
      </c>
      <c r="W13" s="54">
        <v>30</v>
      </c>
      <c r="X13" s="59">
        <f>Tabla132[[#This Row],[PROMEDIO]]*Tabla132[[#This Row],[Cantidades Mínimas]]</f>
        <v>1284000</v>
      </c>
    </row>
    <row r="14" spans="1:24" ht="19.350000000000001" customHeight="1">
      <c r="A14" s="25">
        <v>12</v>
      </c>
      <c r="B14" s="38" t="s">
        <v>74</v>
      </c>
      <c r="C14" s="40">
        <v>31162000</v>
      </c>
      <c r="D14" s="37" t="s">
        <v>75</v>
      </c>
      <c r="E14" s="46">
        <v>14000</v>
      </c>
      <c r="F14" s="19">
        <f>IF(Tabla132[[#This Row],[MACRO SOLUCIONES CAQUETA S.A.S.]]&gt;0,ABS(1-Tabla132[[#This Row],[MACRO SOLUCIONES CAQUETA S.A.S.]]/Tabla132[[#This Row],[PROMEDIO]]),"")</f>
        <v>6.5420560747663559E-2</v>
      </c>
      <c r="G14" s="46">
        <v>15120</v>
      </c>
      <c r="H14" s="19">
        <f>IF(Tabla132[[#This Row],[FERRETERÍA DOS LIMAS]]&gt;0,ABS(1-Tabla132[[#This Row],[FERRETERÍA DOS LIMAS]]/Tabla132[[#This Row],[PROMEDIO]]),"")</f>
        <v>9.3457943925232545E-3</v>
      </c>
      <c r="I14" s="46">
        <v>15820</v>
      </c>
      <c r="J14" s="19">
        <f>IF(Tabla132[[#This Row],[QUALITY]]&gt;0,ABS(1-Tabla132[[#This Row],[QUALITY]]/Tabla132[[#This Row],[PROMEDIO]]),"")</f>
        <v>5.6074766355140193E-2</v>
      </c>
      <c r="K14" s="41"/>
      <c r="L14" s="18" t="str">
        <f>IF(Tabla132[[#This Row],[Columna4]]&gt;0,ABS(1-Tabla132[[#This Row],[Columna4]]/Tabla132[[#This Row],[PROMEDIO]]),"")</f>
        <v/>
      </c>
      <c r="M14" s="24"/>
      <c r="N14" s="18" t="str">
        <f>IF(Tabla132[[#This Row],[COTIZACIÓN 5]]&gt;0,ABS(1-Tabla132[[#This Row],[COTIZACIÓN 5]]/Tabla132[[#This Row],[PROMEDIO]]),"")</f>
        <v/>
      </c>
      <c r="O14" s="28"/>
      <c r="P14" s="18" t="str">
        <f>IF(Tabla132[[#This Row],[COTIZACIÓN 6]]&gt;0,ABS(1-Tabla132[[#This Row],[COTIZACIÓN 6]]/Tabla132[[#This Row],[PROMEDIO]]),"")</f>
        <v/>
      </c>
      <c r="Q14" s="16"/>
      <c r="R14" s="18" t="str">
        <f>IF(Tabla132[[#This Row],[COTIZACIÓN 7]]&gt;0,ABS(1-Tabla132[[#This Row],[COTIZACIÓN 7]]/Tabla132[[#This Row],[PROMEDIO]]),"")</f>
        <v/>
      </c>
      <c r="S14" s="16"/>
      <c r="T14" s="18" t="str">
        <f>IF(Tabla132[[#This Row],[COTIZACIÓN 8]]&gt;0,ABS(1-Tabla132[[#This Row],[COTIZACIÓN 8]]/Tabla132[[#This Row],[PROMEDIO]]),"")</f>
        <v/>
      </c>
      <c r="U14"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14980</v>
      </c>
      <c r="V14" s="26">
        <f>COUNT(Tabla132[[#This Row],[MACRO SOLUCIONES CAQUETA S.A.S.]:[DESVIACIÓN COT.8]])/2</f>
        <v>3</v>
      </c>
      <c r="W14" s="54">
        <v>48</v>
      </c>
      <c r="X14" s="59">
        <f>Tabla132[[#This Row],[PROMEDIO]]*Tabla132[[#This Row],[Cantidades Mínimas]]</f>
        <v>719040</v>
      </c>
    </row>
    <row r="15" spans="1:24" ht="19.350000000000001" customHeight="1">
      <c r="A15" s="25">
        <v>13</v>
      </c>
      <c r="B15" s="38" t="s">
        <v>76</v>
      </c>
      <c r="C15" s="40">
        <v>26121600</v>
      </c>
      <c r="D15" s="37" t="s">
        <v>68</v>
      </c>
      <c r="E15" s="46">
        <v>110000</v>
      </c>
      <c r="F15" s="19">
        <f>IF(Tabla132[[#This Row],[MACRO SOLUCIONES CAQUETA S.A.S.]]&gt;0,ABS(1-Tabla132[[#This Row],[MACRO SOLUCIONES CAQUETA S.A.S.]]/Tabla132[[#This Row],[PROMEDIO]]),"")</f>
        <v>6.5420560747663559E-2</v>
      </c>
      <c r="G15" s="46">
        <v>118800</v>
      </c>
      <c r="H15" s="19">
        <f>IF(Tabla132[[#This Row],[FERRETERÍA DOS LIMAS]]&gt;0,ABS(1-Tabla132[[#This Row],[FERRETERÍA DOS LIMAS]]/Tabla132[[#This Row],[PROMEDIO]]),"")</f>
        <v>9.3457943925232545E-3</v>
      </c>
      <c r="I15" s="46">
        <v>124300</v>
      </c>
      <c r="J15" s="19">
        <f>IF(Tabla132[[#This Row],[QUALITY]]&gt;0,ABS(1-Tabla132[[#This Row],[QUALITY]]/Tabla132[[#This Row],[PROMEDIO]]),"")</f>
        <v>5.6074766355140193E-2</v>
      </c>
      <c r="K15" s="41"/>
      <c r="L15" s="18" t="str">
        <f>IF(Tabla132[[#This Row],[Columna4]]&gt;0,ABS(1-Tabla132[[#This Row],[Columna4]]/Tabla132[[#This Row],[PROMEDIO]]),"")</f>
        <v/>
      </c>
      <c r="M15" s="27"/>
      <c r="N15" s="18" t="str">
        <f>IF(Tabla132[[#This Row],[COTIZACIÓN 5]]&gt;0,ABS(1-Tabla132[[#This Row],[COTIZACIÓN 5]]/Tabla132[[#This Row],[PROMEDIO]]),"")</f>
        <v/>
      </c>
      <c r="O15" s="28"/>
      <c r="P15" s="18" t="str">
        <f>IF(Tabla132[[#This Row],[COTIZACIÓN 6]]&gt;0,ABS(1-Tabla132[[#This Row],[COTIZACIÓN 6]]/Tabla132[[#This Row],[PROMEDIO]]),"")</f>
        <v/>
      </c>
      <c r="Q15" s="16"/>
      <c r="R15" s="18" t="str">
        <f>IF(Tabla132[[#This Row],[COTIZACIÓN 7]]&gt;0,ABS(1-Tabla132[[#This Row],[COTIZACIÓN 7]]/Tabla132[[#This Row],[PROMEDIO]]),"")</f>
        <v/>
      </c>
      <c r="S15" s="16"/>
      <c r="T15" s="18" t="str">
        <f>IF(Tabla132[[#This Row],[COTIZACIÓN 8]]&gt;0,ABS(1-Tabla132[[#This Row],[COTIZACIÓN 8]]/Tabla132[[#This Row],[PROMEDIO]]),"")</f>
        <v/>
      </c>
      <c r="U15"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117700</v>
      </c>
      <c r="V15" s="26">
        <f>COUNT(Tabla132[[#This Row],[MACRO SOLUCIONES CAQUETA S.A.S.]:[DESVIACIÓN COT.8]])/2</f>
        <v>3</v>
      </c>
      <c r="W15" s="54">
        <v>10</v>
      </c>
      <c r="X15" s="59">
        <f>Tabla132[[#This Row],[PROMEDIO]]*Tabla132[[#This Row],[Cantidades Mínimas]]</f>
        <v>1177000</v>
      </c>
    </row>
    <row r="16" spans="1:24" ht="19.350000000000001" customHeight="1">
      <c r="A16" s="25">
        <v>14</v>
      </c>
      <c r="B16" s="38" t="s">
        <v>77</v>
      </c>
      <c r="C16" s="40">
        <v>24111800</v>
      </c>
      <c r="D16" s="37" t="s">
        <v>68</v>
      </c>
      <c r="E16" s="46">
        <v>390000</v>
      </c>
      <c r="F16" s="19">
        <f>IF(Tabla132[[#This Row],[MACRO SOLUCIONES CAQUETA S.A.S.]]&gt;0,ABS(1-Tabla132[[#This Row],[MACRO SOLUCIONES CAQUETA S.A.S.]]/Tabla132[[#This Row],[PROMEDIO]]),"")</f>
        <v>6.5420560747663559E-2</v>
      </c>
      <c r="G16" s="46">
        <v>421200</v>
      </c>
      <c r="H16" s="19">
        <f>IF(Tabla132[[#This Row],[FERRETERÍA DOS LIMAS]]&gt;0,ABS(1-Tabla132[[#This Row],[FERRETERÍA DOS LIMAS]]/Tabla132[[#This Row],[PROMEDIO]]),"")</f>
        <v>9.3457943925232545E-3</v>
      </c>
      <c r="I16" s="46">
        <v>440700</v>
      </c>
      <c r="J16" s="19">
        <f>IF(Tabla132[[#This Row],[QUALITY]]&gt;0,ABS(1-Tabla132[[#This Row],[QUALITY]]/Tabla132[[#This Row],[PROMEDIO]]),"")</f>
        <v>5.6074766355140193E-2</v>
      </c>
      <c r="K16" s="42"/>
      <c r="L16" s="18" t="str">
        <f>IF(Tabla132[[#This Row],[Columna4]]&gt;0,ABS(1-Tabla132[[#This Row],[Columna4]]/Tabla132[[#This Row],[PROMEDIO]]),"")</f>
        <v/>
      </c>
      <c r="M16" s="27"/>
      <c r="N16" s="18" t="str">
        <f>IF(Tabla132[[#This Row],[COTIZACIÓN 5]]&gt;0,ABS(1-Tabla132[[#This Row],[COTIZACIÓN 5]]/Tabla132[[#This Row],[PROMEDIO]]),"")</f>
        <v/>
      </c>
      <c r="O16" s="28"/>
      <c r="P16" s="18" t="str">
        <f>IF(Tabla132[[#This Row],[COTIZACIÓN 6]]&gt;0,ABS(1-Tabla132[[#This Row],[COTIZACIÓN 6]]/Tabla132[[#This Row],[PROMEDIO]]),"")</f>
        <v/>
      </c>
      <c r="Q16" s="16"/>
      <c r="R16" s="18" t="str">
        <f>IF(Tabla132[[#This Row],[COTIZACIÓN 7]]&gt;0,ABS(1-Tabla132[[#This Row],[COTIZACIÓN 7]]/Tabla132[[#This Row],[PROMEDIO]]),"")</f>
        <v/>
      </c>
      <c r="S16" s="16"/>
      <c r="T16" s="18" t="str">
        <f>IF(Tabla132[[#This Row],[COTIZACIÓN 8]]&gt;0,ABS(1-Tabla132[[#This Row],[COTIZACIÓN 8]]/Tabla132[[#This Row],[PROMEDIO]]),"")</f>
        <v/>
      </c>
      <c r="U16"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417300</v>
      </c>
      <c r="V16" s="26">
        <f>COUNT(Tabla132[[#This Row],[MACRO SOLUCIONES CAQUETA S.A.S.]:[DESVIACIÓN COT.8]])/2</f>
        <v>3</v>
      </c>
      <c r="W16" s="54">
        <v>8</v>
      </c>
      <c r="X16" s="59">
        <f>Tabla132[[#This Row],[PROMEDIO]]*Tabla132[[#This Row],[Cantidades Mínimas]]</f>
        <v>3338400</v>
      </c>
    </row>
    <row r="17" spans="1:24" ht="19.350000000000001" customHeight="1">
      <c r="A17" s="25">
        <v>15</v>
      </c>
      <c r="B17" s="38" t="s">
        <v>78</v>
      </c>
      <c r="C17" s="40">
        <v>21101600</v>
      </c>
      <c r="D17" s="37" t="s">
        <v>79</v>
      </c>
      <c r="E17" s="46">
        <v>60000</v>
      </c>
      <c r="F17" s="19">
        <f>IF(Tabla132[[#This Row],[MACRO SOLUCIONES CAQUETA S.A.S.]]&gt;0,ABS(1-Tabla132[[#This Row],[MACRO SOLUCIONES CAQUETA S.A.S.]]/Tabla132[[#This Row],[PROMEDIO]]),"")</f>
        <v>6.5420560747663559E-2</v>
      </c>
      <c r="G17" s="46">
        <v>64800</v>
      </c>
      <c r="H17" s="19">
        <f>IF(Tabla132[[#This Row],[FERRETERÍA DOS LIMAS]]&gt;0,ABS(1-Tabla132[[#This Row],[FERRETERÍA DOS LIMAS]]/Tabla132[[#This Row],[PROMEDIO]]),"")</f>
        <v>9.3457943925232545E-3</v>
      </c>
      <c r="I17" s="46">
        <v>67800</v>
      </c>
      <c r="J17" s="19">
        <f>IF(Tabla132[[#This Row],[QUALITY]]&gt;0,ABS(1-Tabla132[[#This Row],[QUALITY]]/Tabla132[[#This Row],[PROMEDIO]]),"")</f>
        <v>5.6074766355140193E-2</v>
      </c>
      <c r="K17" s="42"/>
      <c r="L17" s="18" t="str">
        <f>IF(Tabla132[[#This Row],[Columna4]]&gt;0,ABS(1-Tabla132[[#This Row],[Columna4]]/Tabla132[[#This Row],[PROMEDIO]]),"")</f>
        <v/>
      </c>
      <c r="M17" s="24"/>
      <c r="N17" s="18" t="str">
        <f>IF(Tabla132[[#This Row],[COTIZACIÓN 5]]&gt;0,ABS(1-Tabla132[[#This Row],[COTIZACIÓN 5]]/Tabla132[[#This Row],[PROMEDIO]]),"")</f>
        <v/>
      </c>
      <c r="O17" s="28"/>
      <c r="P17" s="18" t="str">
        <f>IF(Tabla132[[#This Row],[COTIZACIÓN 6]]&gt;0,ABS(1-Tabla132[[#This Row],[COTIZACIÓN 6]]/Tabla132[[#This Row],[PROMEDIO]]),"")</f>
        <v/>
      </c>
      <c r="Q17" s="16"/>
      <c r="R17" s="18" t="str">
        <f>IF(Tabla132[[#This Row],[COTIZACIÓN 7]]&gt;0,ABS(1-Tabla132[[#This Row],[COTIZACIÓN 7]]/Tabla132[[#This Row],[PROMEDIO]]),"")</f>
        <v/>
      </c>
      <c r="S17" s="16"/>
      <c r="T17" s="18" t="str">
        <f>IF(Tabla132[[#This Row],[COTIZACIÓN 8]]&gt;0,ABS(1-Tabla132[[#This Row],[COTIZACIÓN 8]]/Tabla132[[#This Row],[PROMEDIO]]),"")</f>
        <v/>
      </c>
      <c r="U17"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64200</v>
      </c>
      <c r="V17" s="26">
        <f>COUNT(Tabla132[[#This Row],[MACRO SOLUCIONES CAQUETA S.A.S.]:[DESVIACIÓN COT.8]])/2</f>
        <v>3</v>
      </c>
      <c r="W17" s="54">
        <v>102</v>
      </c>
      <c r="X17" s="59">
        <f>Tabla132[[#This Row],[PROMEDIO]]*Tabla132[[#This Row],[Cantidades Mínimas]]</f>
        <v>6548400</v>
      </c>
    </row>
    <row r="18" spans="1:24" ht="19.350000000000001" customHeight="1">
      <c r="A18" s="25">
        <v>16</v>
      </c>
      <c r="B18" s="36" t="s">
        <v>80</v>
      </c>
      <c r="C18" s="40">
        <v>24112000</v>
      </c>
      <c r="D18" s="37" t="s">
        <v>68</v>
      </c>
      <c r="E18" s="46">
        <v>80000</v>
      </c>
      <c r="F18" s="19">
        <f>IF(Tabla132[[#This Row],[MACRO SOLUCIONES CAQUETA S.A.S.]]&gt;0,ABS(1-Tabla132[[#This Row],[MACRO SOLUCIONES CAQUETA S.A.S.]]/Tabla132[[#This Row],[PROMEDIO]]),"")</f>
        <v>6.5420560747663559E-2</v>
      </c>
      <c r="G18" s="46">
        <v>86400</v>
      </c>
      <c r="H18" s="19">
        <f>IF(Tabla132[[#This Row],[FERRETERÍA DOS LIMAS]]&gt;0,ABS(1-Tabla132[[#This Row],[FERRETERÍA DOS LIMAS]]/Tabla132[[#This Row],[PROMEDIO]]),"")</f>
        <v>9.3457943925232545E-3</v>
      </c>
      <c r="I18" s="46">
        <v>90400</v>
      </c>
      <c r="J18" s="19">
        <f>IF(Tabla132[[#This Row],[QUALITY]]&gt;0,ABS(1-Tabla132[[#This Row],[QUALITY]]/Tabla132[[#This Row],[PROMEDIO]]),"")</f>
        <v>5.6074766355140193E-2</v>
      </c>
      <c r="K18" s="42"/>
      <c r="L18" s="18" t="str">
        <f>IF(Tabla132[[#This Row],[Columna4]]&gt;0,ABS(1-Tabla132[[#This Row],[Columna4]]/Tabla132[[#This Row],[PROMEDIO]]),"")</f>
        <v/>
      </c>
      <c r="M18" s="27"/>
      <c r="N18" s="18" t="str">
        <f>IF(Tabla132[[#This Row],[COTIZACIÓN 5]]&gt;0,ABS(1-Tabla132[[#This Row],[COTIZACIÓN 5]]/Tabla132[[#This Row],[PROMEDIO]]),"")</f>
        <v/>
      </c>
      <c r="O18" s="28"/>
      <c r="P18" s="18" t="str">
        <f>IF(Tabla132[[#This Row],[COTIZACIÓN 6]]&gt;0,ABS(1-Tabla132[[#This Row],[COTIZACIÓN 6]]/Tabla132[[#This Row],[PROMEDIO]]),"")</f>
        <v/>
      </c>
      <c r="Q18" s="16"/>
      <c r="R18" s="18" t="str">
        <f>IF(Tabla132[[#This Row],[COTIZACIÓN 7]]&gt;0,ABS(1-Tabla132[[#This Row],[COTIZACIÓN 7]]/Tabla132[[#This Row],[PROMEDIO]]),"")</f>
        <v/>
      </c>
      <c r="S18" s="16"/>
      <c r="T18" s="18" t="str">
        <f>IF(Tabla132[[#This Row],[COTIZACIÓN 8]]&gt;0,ABS(1-Tabla132[[#This Row],[COTIZACIÓN 8]]/Tabla132[[#This Row],[PROMEDIO]]),"")</f>
        <v/>
      </c>
      <c r="U18"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85600</v>
      </c>
      <c r="V18" s="26">
        <f>COUNT(Tabla132[[#This Row],[MACRO SOLUCIONES CAQUETA S.A.S.]:[DESVIACIÓN COT.8]])/2</f>
        <v>3</v>
      </c>
      <c r="W18" s="54">
        <v>8</v>
      </c>
      <c r="X18" s="59">
        <f>Tabla132[[#This Row],[PROMEDIO]]*Tabla132[[#This Row],[Cantidades Mínimas]]</f>
        <v>684800</v>
      </c>
    </row>
    <row r="19" spans="1:24" ht="19.350000000000001" customHeight="1">
      <c r="A19" s="25">
        <v>17</v>
      </c>
      <c r="B19" s="38" t="s">
        <v>81</v>
      </c>
      <c r="C19" s="40">
        <v>10171600</v>
      </c>
      <c r="D19" s="37" t="s">
        <v>68</v>
      </c>
      <c r="E19" s="46">
        <v>335000</v>
      </c>
      <c r="F19" s="19">
        <f>IF(Tabla132[[#This Row],[MACRO SOLUCIONES CAQUETA S.A.S.]]&gt;0,ABS(1-Tabla132[[#This Row],[MACRO SOLUCIONES CAQUETA S.A.S.]]/Tabla132[[#This Row],[PROMEDIO]]),"")</f>
        <v>6.5420560747663559E-2</v>
      </c>
      <c r="G19" s="46">
        <v>361800</v>
      </c>
      <c r="H19" s="19">
        <f>IF(Tabla132[[#This Row],[FERRETERÍA DOS LIMAS]]&gt;0,ABS(1-Tabla132[[#This Row],[FERRETERÍA DOS LIMAS]]/Tabla132[[#This Row],[PROMEDIO]]),"")</f>
        <v>9.3457943925232545E-3</v>
      </c>
      <c r="I19" s="46">
        <v>378550</v>
      </c>
      <c r="J19" s="19">
        <f>IF(Tabla132[[#This Row],[QUALITY]]&gt;0,ABS(1-Tabla132[[#This Row],[QUALITY]]/Tabla132[[#This Row],[PROMEDIO]]),"")</f>
        <v>5.6074766355140193E-2</v>
      </c>
      <c r="K19" s="42"/>
      <c r="L19" s="18" t="str">
        <f>IF(Tabla132[[#This Row],[Columna4]]&gt;0,ABS(1-Tabla132[[#This Row],[Columna4]]/Tabla132[[#This Row],[PROMEDIO]]),"")</f>
        <v/>
      </c>
      <c r="M19" s="27"/>
      <c r="N19" s="18" t="str">
        <f>IF(Tabla132[[#This Row],[COTIZACIÓN 5]]&gt;0,ABS(1-Tabla132[[#This Row],[COTIZACIÓN 5]]/Tabla132[[#This Row],[PROMEDIO]]),"")</f>
        <v/>
      </c>
      <c r="O19" s="28"/>
      <c r="P19" s="18" t="str">
        <f>IF(Tabla132[[#This Row],[COTIZACIÓN 6]]&gt;0,ABS(1-Tabla132[[#This Row],[COTIZACIÓN 6]]/Tabla132[[#This Row],[PROMEDIO]]),"")</f>
        <v/>
      </c>
      <c r="Q19" s="16"/>
      <c r="R19" s="18" t="str">
        <f>IF(Tabla132[[#This Row],[COTIZACIÓN 7]]&gt;0,ABS(1-Tabla132[[#This Row],[COTIZACIÓN 7]]/Tabla132[[#This Row],[PROMEDIO]]),"")</f>
        <v/>
      </c>
      <c r="S19" s="16"/>
      <c r="T19" s="18" t="str">
        <f>IF(Tabla132[[#This Row],[COTIZACIÓN 8]]&gt;0,ABS(1-Tabla132[[#This Row],[COTIZACIÓN 8]]/Tabla132[[#This Row],[PROMEDIO]]),"")</f>
        <v/>
      </c>
      <c r="U19"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358450</v>
      </c>
      <c r="V19" s="26">
        <f>COUNT(Tabla132[[#This Row],[MACRO SOLUCIONES CAQUETA S.A.S.]:[DESVIACIÓN COT.8]])/2</f>
        <v>3</v>
      </c>
      <c r="W19" s="54">
        <v>14</v>
      </c>
      <c r="X19" s="59">
        <f>Tabla132[[#This Row],[PROMEDIO]]*Tabla132[[#This Row],[Cantidades Mínimas]]</f>
        <v>5018300</v>
      </c>
    </row>
    <row r="20" spans="1:24" ht="19.350000000000001" customHeight="1">
      <c r="A20" s="25">
        <v>18</v>
      </c>
      <c r="B20" s="38" t="s">
        <v>82</v>
      </c>
      <c r="C20" s="40">
        <v>10171600</v>
      </c>
      <c r="D20" s="37" t="s">
        <v>68</v>
      </c>
      <c r="E20" s="46">
        <v>387000</v>
      </c>
      <c r="F20" s="19">
        <f>IF(Tabla132[[#This Row],[MACRO SOLUCIONES CAQUETA S.A.S.]]&gt;0,ABS(1-Tabla132[[#This Row],[MACRO SOLUCIONES CAQUETA S.A.S.]]/Tabla132[[#This Row],[PROMEDIO]]),"")</f>
        <v>6.5420560747663559E-2</v>
      </c>
      <c r="G20" s="46">
        <v>417960</v>
      </c>
      <c r="H20" s="19">
        <f>IF(Tabla132[[#This Row],[FERRETERÍA DOS LIMAS]]&gt;0,ABS(1-Tabla132[[#This Row],[FERRETERÍA DOS LIMAS]]/Tabla132[[#This Row],[PROMEDIO]]),"")</f>
        <v>9.3457943925232545E-3</v>
      </c>
      <c r="I20" s="46">
        <v>437310</v>
      </c>
      <c r="J20" s="19">
        <f>IF(Tabla132[[#This Row],[QUALITY]]&gt;0,ABS(1-Tabla132[[#This Row],[QUALITY]]/Tabla132[[#This Row],[PROMEDIO]]),"")</f>
        <v>5.6074766355140193E-2</v>
      </c>
      <c r="K20" s="41"/>
      <c r="L20" s="18" t="str">
        <f>IF(Tabla132[[#This Row],[Columna4]]&gt;0,ABS(1-Tabla132[[#This Row],[Columna4]]/Tabla132[[#This Row],[PROMEDIO]]),"")</f>
        <v/>
      </c>
      <c r="M20" s="24"/>
      <c r="N20" s="18" t="str">
        <f>IF(Tabla132[[#This Row],[COTIZACIÓN 5]]&gt;0,ABS(1-Tabla132[[#This Row],[COTIZACIÓN 5]]/Tabla132[[#This Row],[PROMEDIO]]),"")</f>
        <v/>
      </c>
      <c r="O20" s="28"/>
      <c r="P20" s="18" t="str">
        <f>IF(Tabla132[[#This Row],[COTIZACIÓN 6]]&gt;0,ABS(1-Tabla132[[#This Row],[COTIZACIÓN 6]]/Tabla132[[#This Row],[PROMEDIO]]),"")</f>
        <v/>
      </c>
      <c r="Q20" s="16"/>
      <c r="R20" s="18" t="str">
        <f>IF(Tabla132[[#This Row],[COTIZACIÓN 7]]&gt;0,ABS(1-Tabla132[[#This Row],[COTIZACIÓN 7]]/Tabla132[[#This Row],[PROMEDIO]]),"")</f>
        <v/>
      </c>
      <c r="S20" s="16"/>
      <c r="T20" s="18" t="str">
        <f>IF(Tabla132[[#This Row],[COTIZACIÓN 8]]&gt;0,ABS(1-Tabla132[[#This Row],[COTIZACIÓN 8]]/Tabla132[[#This Row],[PROMEDIO]]),"")</f>
        <v/>
      </c>
      <c r="U20"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414090</v>
      </c>
      <c r="V20" s="26">
        <f>COUNT(Tabla132[[#This Row],[MACRO SOLUCIONES CAQUETA S.A.S.]:[DESVIACIÓN COT.8]])/2</f>
        <v>3</v>
      </c>
      <c r="W20" s="54">
        <v>14</v>
      </c>
      <c r="X20" s="59">
        <f>Tabla132[[#This Row],[PROMEDIO]]*Tabla132[[#This Row],[Cantidades Mínimas]]</f>
        <v>5797260</v>
      </c>
    </row>
    <row r="21" spans="1:24" ht="19.350000000000001" customHeight="1">
      <c r="A21" s="25">
        <v>19</v>
      </c>
      <c r="B21" s="38" t="s">
        <v>83</v>
      </c>
      <c r="C21" s="40">
        <v>48102000</v>
      </c>
      <c r="D21" s="37" t="s">
        <v>68</v>
      </c>
      <c r="E21" s="46">
        <v>52000</v>
      </c>
      <c r="F21" s="19">
        <f>IF(Tabla132[[#This Row],[MACRO SOLUCIONES CAQUETA S.A.S.]]&gt;0,ABS(1-Tabla132[[#This Row],[MACRO SOLUCIONES CAQUETA S.A.S.]]/Tabla132[[#This Row],[PROMEDIO]]),"")</f>
        <v>6.5420560747663559E-2</v>
      </c>
      <c r="G21" s="46">
        <v>56160</v>
      </c>
      <c r="H21" s="19">
        <f>IF(Tabla132[[#This Row],[FERRETERÍA DOS LIMAS]]&gt;0,ABS(1-Tabla132[[#This Row],[FERRETERÍA DOS LIMAS]]/Tabla132[[#This Row],[PROMEDIO]]),"")</f>
        <v>9.3457943925232545E-3</v>
      </c>
      <c r="I21" s="46">
        <v>58760</v>
      </c>
      <c r="J21" s="19">
        <f>IF(Tabla132[[#This Row],[QUALITY]]&gt;0,ABS(1-Tabla132[[#This Row],[QUALITY]]/Tabla132[[#This Row],[PROMEDIO]]),"")</f>
        <v>5.6074766355140193E-2</v>
      </c>
      <c r="K21" s="41"/>
      <c r="L21" s="18" t="str">
        <f>IF(Tabla132[[#This Row],[Columna4]]&gt;0,ABS(1-Tabla132[[#This Row],[Columna4]]/Tabla132[[#This Row],[PROMEDIO]]),"")</f>
        <v/>
      </c>
      <c r="M21" s="24"/>
      <c r="N21" s="18" t="str">
        <f>IF(Tabla132[[#This Row],[COTIZACIÓN 5]]&gt;0,ABS(1-Tabla132[[#This Row],[COTIZACIÓN 5]]/Tabla132[[#This Row],[PROMEDIO]]),"")</f>
        <v/>
      </c>
      <c r="O21" s="28"/>
      <c r="P21" s="18" t="str">
        <f>IF(Tabla132[[#This Row],[COTIZACIÓN 6]]&gt;0,ABS(1-Tabla132[[#This Row],[COTIZACIÓN 6]]/Tabla132[[#This Row],[PROMEDIO]]),"")</f>
        <v/>
      </c>
      <c r="Q21" s="16"/>
      <c r="R21" s="18" t="str">
        <f>IF(Tabla132[[#This Row],[COTIZACIÓN 7]]&gt;0,ABS(1-Tabla132[[#This Row],[COTIZACIÓN 7]]/Tabla132[[#This Row],[PROMEDIO]]),"")</f>
        <v/>
      </c>
      <c r="S21" s="16"/>
      <c r="T21" s="18" t="str">
        <f>IF(Tabla132[[#This Row],[COTIZACIÓN 8]]&gt;0,ABS(1-Tabla132[[#This Row],[COTIZACIÓN 8]]/Tabla132[[#This Row],[PROMEDIO]]),"")</f>
        <v/>
      </c>
      <c r="U21"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55640</v>
      </c>
      <c r="V21" s="26">
        <f>COUNT(Tabla132[[#This Row],[MACRO SOLUCIONES CAQUETA S.A.S.]:[DESVIACIÓN COT.8]])/2</f>
        <v>3</v>
      </c>
      <c r="W21" s="54">
        <v>15</v>
      </c>
      <c r="X21" s="59">
        <f>Tabla132[[#This Row],[PROMEDIO]]*Tabla132[[#This Row],[Cantidades Mínimas]]</f>
        <v>834600</v>
      </c>
    </row>
    <row r="22" spans="1:24" ht="19.350000000000001" customHeight="1">
      <c r="A22" s="25">
        <v>20</v>
      </c>
      <c r="B22" s="38" t="s">
        <v>84</v>
      </c>
      <c r="C22" s="40">
        <v>48102000</v>
      </c>
      <c r="D22" s="37" t="s">
        <v>68</v>
      </c>
      <c r="E22" s="46">
        <v>500000</v>
      </c>
      <c r="F22" s="19">
        <f>IF(Tabla132[[#This Row],[MACRO SOLUCIONES CAQUETA S.A.S.]]&gt;0,ABS(1-Tabla132[[#This Row],[MACRO SOLUCIONES CAQUETA S.A.S.]]/Tabla132[[#This Row],[PROMEDIO]]),"")</f>
        <v>6.5420560747663559E-2</v>
      </c>
      <c r="G22" s="46">
        <v>540000</v>
      </c>
      <c r="H22" s="19">
        <f>IF(Tabla132[[#This Row],[FERRETERÍA DOS LIMAS]]&gt;0,ABS(1-Tabla132[[#This Row],[FERRETERÍA DOS LIMAS]]/Tabla132[[#This Row],[PROMEDIO]]),"")</f>
        <v>9.3457943925232545E-3</v>
      </c>
      <c r="I22" s="46">
        <v>565000</v>
      </c>
      <c r="J22" s="19">
        <f>IF(Tabla132[[#This Row],[QUALITY]]&gt;0,ABS(1-Tabla132[[#This Row],[QUALITY]]/Tabla132[[#This Row],[PROMEDIO]]),"")</f>
        <v>5.6074766355140193E-2</v>
      </c>
      <c r="K22" s="41"/>
      <c r="L22" s="18" t="str">
        <f>IF(Tabla132[[#This Row],[Columna4]]&gt;0,ABS(1-Tabla132[[#This Row],[Columna4]]/Tabla132[[#This Row],[PROMEDIO]]),"")</f>
        <v/>
      </c>
      <c r="M22" s="24"/>
      <c r="N22" s="18" t="str">
        <f>IF(Tabla132[[#This Row],[COTIZACIÓN 5]]&gt;0,ABS(1-Tabla132[[#This Row],[COTIZACIÓN 5]]/Tabla132[[#This Row],[PROMEDIO]]),"")</f>
        <v/>
      </c>
      <c r="O22" s="28"/>
      <c r="P22" s="18" t="str">
        <f>IF(Tabla132[[#This Row],[COTIZACIÓN 6]]&gt;0,ABS(1-Tabla132[[#This Row],[COTIZACIÓN 6]]/Tabla132[[#This Row],[PROMEDIO]]),"")</f>
        <v/>
      </c>
      <c r="Q22" s="16"/>
      <c r="R22" s="18" t="str">
        <f>IF(Tabla132[[#This Row],[COTIZACIÓN 7]]&gt;0,ABS(1-Tabla132[[#This Row],[COTIZACIÓN 7]]/Tabla132[[#This Row],[PROMEDIO]]),"")</f>
        <v/>
      </c>
      <c r="S22" s="16"/>
      <c r="T22" s="18" t="str">
        <f>IF(Tabla132[[#This Row],[COTIZACIÓN 8]]&gt;0,ABS(1-Tabla132[[#This Row],[COTIZACIÓN 8]]/Tabla132[[#This Row],[PROMEDIO]]),"")</f>
        <v/>
      </c>
      <c r="U22"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535000</v>
      </c>
      <c r="V22" s="26">
        <f>COUNT(Tabla132[[#This Row],[MACRO SOLUCIONES CAQUETA S.A.S.]:[DESVIACIÓN COT.8]])/2</f>
        <v>3</v>
      </c>
      <c r="W22" s="54">
        <v>1</v>
      </c>
      <c r="X22" s="59">
        <f>Tabla132[[#This Row],[PROMEDIO]]*Tabla132[[#This Row],[Cantidades Mínimas]]</f>
        <v>535000</v>
      </c>
    </row>
    <row r="23" spans="1:24" ht="19.350000000000001" customHeight="1">
      <c r="A23" s="25">
        <v>21</v>
      </c>
      <c r="B23" s="38" t="s">
        <v>85</v>
      </c>
      <c r="C23" s="40">
        <v>24111800</v>
      </c>
      <c r="D23" s="37" t="s">
        <v>68</v>
      </c>
      <c r="E23" s="46">
        <v>520000</v>
      </c>
      <c r="F23" s="19">
        <f>IF(Tabla132[[#This Row],[MACRO SOLUCIONES CAQUETA S.A.S.]]&gt;0,ABS(1-Tabla132[[#This Row],[MACRO SOLUCIONES CAQUETA S.A.S.]]/Tabla132[[#This Row],[PROMEDIO]]),"")</f>
        <v>6.5420560747663559E-2</v>
      </c>
      <c r="G23" s="46">
        <v>561600</v>
      </c>
      <c r="H23" s="19">
        <f>IF(Tabla132[[#This Row],[FERRETERÍA DOS LIMAS]]&gt;0,ABS(1-Tabla132[[#This Row],[FERRETERÍA DOS LIMAS]]/Tabla132[[#This Row],[PROMEDIO]]),"")</f>
        <v>9.3457943925232545E-3</v>
      </c>
      <c r="I23" s="46">
        <v>587600</v>
      </c>
      <c r="J23" s="19">
        <f>IF(Tabla132[[#This Row],[QUALITY]]&gt;0,ABS(1-Tabla132[[#This Row],[QUALITY]]/Tabla132[[#This Row],[PROMEDIO]]),"")</f>
        <v>5.6074766355140193E-2</v>
      </c>
      <c r="K23" s="42"/>
      <c r="L23" s="18" t="str">
        <f>IF(Tabla132[[#This Row],[Columna4]]&gt;0,ABS(1-Tabla132[[#This Row],[Columna4]]/Tabla132[[#This Row],[PROMEDIO]]),"")</f>
        <v/>
      </c>
      <c r="M23" s="24"/>
      <c r="N23" s="18" t="str">
        <f>IF(Tabla132[[#This Row],[COTIZACIÓN 5]]&gt;0,ABS(1-Tabla132[[#This Row],[COTIZACIÓN 5]]/Tabla132[[#This Row],[PROMEDIO]]),"")</f>
        <v/>
      </c>
      <c r="O23" s="28"/>
      <c r="P23" s="18" t="str">
        <f>IF(Tabla132[[#This Row],[COTIZACIÓN 6]]&gt;0,ABS(1-Tabla132[[#This Row],[COTIZACIÓN 6]]/Tabla132[[#This Row],[PROMEDIO]]),"")</f>
        <v/>
      </c>
      <c r="Q23" s="16"/>
      <c r="R23" s="18" t="str">
        <f>IF(Tabla132[[#This Row],[COTIZACIÓN 7]]&gt;0,ABS(1-Tabla132[[#This Row],[COTIZACIÓN 7]]/Tabla132[[#This Row],[PROMEDIO]]),"")</f>
        <v/>
      </c>
      <c r="S23" s="16"/>
      <c r="T23" s="18" t="str">
        <f>IF(Tabla132[[#This Row],[COTIZACIÓN 8]]&gt;0,ABS(1-Tabla132[[#This Row],[COTIZACIÓN 8]]/Tabla132[[#This Row],[PROMEDIO]]),"")</f>
        <v/>
      </c>
      <c r="U23"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556400</v>
      </c>
      <c r="V23" s="26">
        <f>COUNT(Tabla132[[#This Row],[MACRO SOLUCIONES CAQUETA S.A.S.]:[DESVIACIÓN COT.8]])/2</f>
        <v>3</v>
      </c>
      <c r="W23" s="54">
        <v>1</v>
      </c>
      <c r="X23" s="59">
        <f>Tabla132[[#This Row],[PROMEDIO]]*Tabla132[[#This Row],[Cantidades Mínimas]]</f>
        <v>556400</v>
      </c>
    </row>
    <row r="24" spans="1:24" ht="19.350000000000001" customHeight="1">
      <c r="A24" s="25">
        <v>22</v>
      </c>
      <c r="B24" s="38" t="s">
        <v>86</v>
      </c>
      <c r="C24" s="40">
        <v>30131500</v>
      </c>
      <c r="D24" s="37" t="s">
        <v>59</v>
      </c>
      <c r="E24" s="46">
        <v>2500</v>
      </c>
      <c r="F24" s="19">
        <f>IF(Tabla132[[#This Row],[MACRO SOLUCIONES CAQUETA S.A.S.]]&gt;0,ABS(1-Tabla132[[#This Row],[MACRO SOLUCIONES CAQUETA S.A.S.]]/Tabla132[[#This Row],[PROMEDIO]]),"")</f>
        <v>6.5420560747663559E-2</v>
      </c>
      <c r="G24" s="46">
        <v>2700</v>
      </c>
      <c r="H24" s="19">
        <f>IF(Tabla132[[#This Row],[FERRETERÍA DOS LIMAS]]&gt;0,ABS(1-Tabla132[[#This Row],[FERRETERÍA DOS LIMAS]]/Tabla132[[#This Row],[PROMEDIO]]),"")</f>
        <v>9.3457943925232545E-3</v>
      </c>
      <c r="I24" s="46">
        <v>2825</v>
      </c>
      <c r="J24" s="19">
        <f>IF(Tabla132[[#This Row],[QUALITY]]&gt;0,ABS(1-Tabla132[[#This Row],[QUALITY]]/Tabla132[[#This Row],[PROMEDIO]]),"")</f>
        <v>5.6074766355140193E-2</v>
      </c>
      <c r="K24" s="41"/>
      <c r="L24" s="18" t="str">
        <f>IF(Tabla132[[#This Row],[Columna4]]&gt;0,ABS(1-Tabla132[[#This Row],[Columna4]]/Tabla132[[#This Row],[PROMEDIO]]),"")</f>
        <v/>
      </c>
      <c r="M24" s="24"/>
      <c r="N24" s="18" t="str">
        <f>IF(Tabla132[[#This Row],[COTIZACIÓN 5]]&gt;0,ABS(1-Tabla132[[#This Row],[COTIZACIÓN 5]]/Tabla132[[#This Row],[PROMEDIO]]),"")</f>
        <v/>
      </c>
      <c r="O24" s="28"/>
      <c r="P24" s="18" t="str">
        <f>IF(Tabla132[[#This Row],[COTIZACIÓN 6]]&gt;0,ABS(1-Tabla132[[#This Row],[COTIZACIÓN 6]]/Tabla132[[#This Row],[PROMEDIO]]),"")</f>
        <v/>
      </c>
      <c r="Q24" s="16"/>
      <c r="R24" s="18" t="str">
        <f>IF(Tabla132[[#This Row],[COTIZACIÓN 7]]&gt;0,ABS(1-Tabla132[[#This Row],[COTIZACIÓN 7]]/Tabla132[[#This Row],[PROMEDIO]]),"")</f>
        <v/>
      </c>
      <c r="S24" s="16"/>
      <c r="T24" s="18" t="str">
        <f>IF(Tabla132[[#This Row],[COTIZACIÓN 8]]&gt;0,ABS(1-Tabla132[[#This Row],[COTIZACIÓN 8]]/Tabla132[[#This Row],[PROMEDIO]]),"")</f>
        <v/>
      </c>
      <c r="U24"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2675</v>
      </c>
      <c r="V24" s="26">
        <f>COUNT(Tabla132[[#This Row],[MACRO SOLUCIONES CAQUETA S.A.S.]:[DESVIACIÓN COT.8]])/2</f>
        <v>3</v>
      </c>
      <c r="W24" s="54">
        <v>552</v>
      </c>
      <c r="X24" s="59">
        <f>Tabla132[[#This Row],[PROMEDIO]]*Tabla132[[#This Row],[Cantidades Mínimas]]</f>
        <v>1476600</v>
      </c>
    </row>
    <row r="25" spans="1:24" ht="19.350000000000001" customHeight="1">
      <c r="A25" s="25">
        <v>23</v>
      </c>
      <c r="B25" s="38" t="s">
        <v>87</v>
      </c>
      <c r="C25" s="40">
        <v>30111600</v>
      </c>
      <c r="D25" s="37" t="s">
        <v>68</v>
      </c>
      <c r="E25" s="46">
        <v>55000</v>
      </c>
      <c r="F25" s="19">
        <f>IF(Tabla132[[#This Row],[MACRO SOLUCIONES CAQUETA S.A.S.]]&gt;0,ABS(1-Tabla132[[#This Row],[MACRO SOLUCIONES CAQUETA S.A.S.]]/Tabla132[[#This Row],[PROMEDIO]]),"")</f>
        <v>6.5420560747663559E-2</v>
      </c>
      <c r="G25" s="46">
        <v>59400</v>
      </c>
      <c r="H25" s="19">
        <f>IF(Tabla132[[#This Row],[FERRETERÍA DOS LIMAS]]&gt;0,ABS(1-Tabla132[[#This Row],[FERRETERÍA DOS LIMAS]]/Tabla132[[#This Row],[PROMEDIO]]),"")</f>
        <v>9.3457943925232545E-3</v>
      </c>
      <c r="I25" s="46">
        <v>62150</v>
      </c>
      <c r="J25" s="19">
        <f>IF(Tabla132[[#This Row],[QUALITY]]&gt;0,ABS(1-Tabla132[[#This Row],[QUALITY]]/Tabla132[[#This Row],[PROMEDIO]]),"")</f>
        <v>5.6074766355140193E-2</v>
      </c>
      <c r="K25" s="41"/>
      <c r="L25" s="18" t="str">
        <f>IF(Tabla132[[#This Row],[Columna4]]&gt;0,ABS(1-Tabla132[[#This Row],[Columna4]]/Tabla132[[#This Row],[PROMEDIO]]),"")</f>
        <v/>
      </c>
      <c r="M25" s="27"/>
      <c r="N25" s="18" t="str">
        <f>IF(Tabla132[[#This Row],[COTIZACIÓN 5]]&gt;0,ABS(1-Tabla132[[#This Row],[COTIZACIÓN 5]]/Tabla132[[#This Row],[PROMEDIO]]),"")</f>
        <v/>
      </c>
      <c r="O25" s="28"/>
      <c r="P25" s="18" t="str">
        <f>IF(Tabla132[[#This Row],[COTIZACIÓN 6]]&gt;0,ABS(1-Tabla132[[#This Row],[COTIZACIÓN 6]]/Tabla132[[#This Row],[PROMEDIO]]),"")</f>
        <v/>
      </c>
      <c r="Q25" s="16"/>
      <c r="R25" s="18" t="str">
        <f>IF(Tabla132[[#This Row],[COTIZACIÓN 7]]&gt;0,ABS(1-Tabla132[[#This Row],[COTIZACIÓN 7]]/Tabla132[[#This Row],[PROMEDIO]]),"")</f>
        <v/>
      </c>
      <c r="S25" s="16"/>
      <c r="T25" s="18" t="str">
        <f>IF(Tabla132[[#This Row],[COTIZACIÓN 8]]&gt;0,ABS(1-Tabla132[[#This Row],[COTIZACIÓN 8]]/Tabla132[[#This Row],[PROMEDIO]]),"")</f>
        <v/>
      </c>
      <c r="U25"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58850</v>
      </c>
      <c r="V25" s="26">
        <f>COUNT(Tabla132[[#This Row],[MACRO SOLUCIONES CAQUETA S.A.S.]:[DESVIACIÓN COT.8]])/2</f>
        <v>3</v>
      </c>
      <c r="W25" s="54">
        <v>135</v>
      </c>
      <c r="X25" s="59">
        <f>Tabla132[[#This Row],[PROMEDIO]]*Tabla132[[#This Row],[Cantidades Mínimas]]</f>
        <v>7944750</v>
      </c>
    </row>
    <row r="26" spans="1:24" ht="19.350000000000001" customHeight="1">
      <c r="A26" s="25">
        <v>24</v>
      </c>
      <c r="B26" s="38" t="s">
        <v>88</v>
      </c>
      <c r="C26" s="40">
        <v>30102400</v>
      </c>
      <c r="D26" s="37" t="s">
        <v>79</v>
      </c>
      <c r="E26" s="46">
        <v>30000</v>
      </c>
      <c r="F26" s="19">
        <f>IF(Tabla132[[#This Row],[MACRO SOLUCIONES CAQUETA S.A.S.]]&gt;0,ABS(1-Tabla132[[#This Row],[MACRO SOLUCIONES CAQUETA S.A.S.]]/Tabla132[[#This Row],[PROMEDIO]]),"")</f>
        <v>6.5420560747663559E-2</v>
      </c>
      <c r="G26" s="46">
        <v>32400</v>
      </c>
      <c r="H26" s="19">
        <f>IF(Tabla132[[#This Row],[FERRETERÍA DOS LIMAS]]&gt;0,ABS(1-Tabla132[[#This Row],[FERRETERÍA DOS LIMAS]]/Tabla132[[#This Row],[PROMEDIO]]),"")</f>
        <v>9.3457943925232545E-3</v>
      </c>
      <c r="I26" s="46">
        <v>33900</v>
      </c>
      <c r="J26" s="19">
        <f>IF(Tabla132[[#This Row],[QUALITY]]&gt;0,ABS(1-Tabla132[[#This Row],[QUALITY]]/Tabla132[[#This Row],[PROMEDIO]]),"")</f>
        <v>5.6074766355140193E-2</v>
      </c>
      <c r="K26" s="42"/>
      <c r="L26" s="18" t="str">
        <f>IF(Tabla132[[#This Row],[Columna4]]&gt;0,ABS(1-Tabla132[[#This Row],[Columna4]]/Tabla132[[#This Row],[PROMEDIO]]),"")</f>
        <v/>
      </c>
      <c r="M26" s="24"/>
      <c r="N26" s="18" t="str">
        <f>IF(Tabla132[[#This Row],[COTIZACIÓN 5]]&gt;0,ABS(1-Tabla132[[#This Row],[COTIZACIÓN 5]]/Tabla132[[#This Row],[PROMEDIO]]),"")</f>
        <v/>
      </c>
      <c r="O26" s="28"/>
      <c r="P26" s="18" t="str">
        <f>IF(Tabla132[[#This Row],[COTIZACIÓN 6]]&gt;0,ABS(1-Tabla132[[#This Row],[COTIZACIÓN 6]]/Tabla132[[#This Row],[PROMEDIO]]),"")</f>
        <v/>
      </c>
      <c r="Q26" s="16"/>
      <c r="R26" s="18" t="str">
        <f>IF(Tabla132[[#This Row],[COTIZACIÓN 7]]&gt;0,ABS(1-Tabla132[[#This Row],[COTIZACIÓN 7]]/Tabla132[[#This Row],[PROMEDIO]]),"")</f>
        <v/>
      </c>
      <c r="S26" s="16"/>
      <c r="T26" s="18" t="str">
        <f>IF(Tabla132[[#This Row],[COTIZACIÓN 8]]&gt;0,ABS(1-Tabla132[[#This Row],[COTIZACIÓN 8]]/Tabla132[[#This Row],[PROMEDIO]]),"")</f>
        <v/>
      </c>
      <c r="U26"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32100</v>
      </c>
      <c r="V26" s="26">
        <f>COUNT(Tabla132[[#This Row],[MACRO SOLUCIONES CAQUETA S.A.S.]:[DESVIACIÓN COT.8]])/2</f>
        <v>3</v>
      </c>
      <c r="W26" s="54">
        <v>120</v>
      </c>
      <c r="X26" s="59">
        <f>Tabla132[[#This Row],[PROMEDIO]]*Tabla132[[#This Row],[Cantidades Mínimas]]</f>
        <v>3852000</v>
      </c>
    </row>
    <row r="27" spans="1:24" ht="19.350000000000001" customHeight="1">
      <c r="A27" s="25">
        <v>25</v>
      </c>
      <c r="B27" s="38" t="s">
        <v>89</v>
      </c>
      <c r="C27" s="40">
        <v>31152200</v>
      </c>
      <c r="D27" s="37" t="s">
        <v>64</v>
      </c>
      <c r="E27" s="46">
        <v>18000</v>
      </c>
      <c r="F27" s="19">
        <f>IF(Tabla132[[#This Row],[MACRO SOLUCIONES CAQUETA S.A.S.]]&gt;0,ABS(1-Tabla132[[#This Row],[MACRO SOLUCIONES CAQUETA S.A.S.]]/Tabla132[[#This Row],[PROMEDIO]]),"")</f>
        <v>6.5420560747663559E-2</v>
      </c>
      <c r="G27" s="46">
        <v>19440</v>
      </c>
      <c r="H27" s="19">
        <f>IF(Tabla132[[#This Row],[FERRETERÍA DOS LIMAS]]&gt;0,ABS(1-Tabla132[[#This Row],[FERRETERÍA DOS LIMAS]]/Tabla132[[#This Row],[PROMEDIO]]),"")</f>
        <v>9.3457943925232545E-3</v>
      </c>
      <c r="I27" s="46">
        <v>20340</v>
      </c>
      <c r="J27" s="19">
        <f>IF(Tabla132[[#This Row],[QUALITY]]&gt;0,ABS(1-Tabla132[[#This Row],[QUALITY]]/Tabla132[[#This Row],[PROMEDIO]]),"")</f>
        <v>5.6074766355140193E-2</v>
      </c>
      <c r="K27" s="42"/>
      <c r="L27" s="18" t="str">
        <f>IF(Tabla132[[#This Row],[Columna4]]&gt;0,ABS(1-Tabla132[[#This Row],[Columna4]]/Tabla132[[#This Row],[PROMEDIO]]),"")</f>
        <v/>
      </c>
      <c r="M27" s="24"/>
      <c r="N27" s="18" t="str">
        <f>IF(Tabla132[[#This Row],[COTIZACIÓN 5]]&gt;0,ABS(1-Tabla132[[#This Row],[COTIZACIÓN 5]]/Tabla132[[#This Row],[PROMEDIO]]),"")</f>
        <v/>
      </c>
      <c r="O27" s="28"/>
      <c r="P27" s="18" t="str">
        <f>IF(Tabla132[[#This Row],[COTIZACIÓN 6]]&gt;0,ABS(1-Tabla132[[#This Row],[COTIZACIÓN 6]]/Tabla132[[#This Row],[PROMEDIO]]),"")</f>
        <v/>
      </c>
      <c r="Q27" s="16"/>
      <c r="R27" s="18" t="str">
        <f>IF(Tabla132[[#This Row],[COTIZACIÓN 7]]&gt;0,ABS(1-Tabla132[[#This Row],[COTIZACIÓN 7]]/Tabla132[[#This Row],[PROMEDIO]]),"")</f>
        <v/>
      </c>
      <c r="S27" s="16"/>
      <c r="T27" s="18" t="str">
        <f>IF(Tabla132[[#This Row],[COTIZACIÓN 8]]&gt;0,ABS(1-Tabla132[[#This Row],[COTIZACIÓN 8]]/Tabla132[[#This Row],[PROMEDIO]]),"")</f>
        <v/>
      </c>
      <c r="U27"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19260</v>
      </c>
      <c r="V27" s="26">
        <f>COUNT(Tabla132[[#This Row],[MACRO SOLUCIONES CAQUETA S.A.S.]:[DESVIACIÓN COT.8]])/2</f>
        <v>3</v>
      </c>
      <c r="W27" s="54">
        <v>4</v>
      </c>
      <c r="X27" s="59">
        <f>Tabla132[[#This Row],[PROMEDIO]]*Tabla132[[#This Row],[Cantidades Mínimas]]</f>
        <v>77040</v>
      </c>
    </row>
    <row r="28" spans="1:24" ht="19.350000000000001" customHeight="1">
      <c r="A28" s="25">
        <v>26</v>
      </c>
      <c r="B28" s="38" t="s">
        <v>90</v>
      </c>
      <c r="C28" s="40">
        <v>11162100</v>
      </c>
      <c r="D28" s="37" t="s">
        <v>68</v>
      </c>
      <c r="E28" s="46">
        <v>390000</v>
      </c>
      <c r="F28" s="19">
        <f>IF(Tabla132[[#This Row],[MACRO SOLUCIONES CAQUETA S.A.S.]]&gt;0,ABS(1-Tabla132[[#This Row],[MACRO SOLUCIONES CAQUETA S.A.S.]]/Tabla132[[#This Row],[PROMEDIO]]),"")</f>
        <v>6.5420560747663559E-2</v>
      </c>
      <c r="G28" s="46">
        <v>421200</v>
      </c>
      <c r="H28" s="19">
        <f>IF(Tabla132[[#This Row],[FERRETERÍA DOS LIMAS]]&gt;0,ABS(1-Tabla132[[#This Row],[FERRETERÍA DOS LIMAS]]/Tabla132[[#This Row],[PROMEDIO]]),"")</f>
        <v>9.3457943925232545E-3</v>
      </c>
      <c r="I28" s="46">
        <v>440700</v>
      </c>
      <c r="J28" s="19">
        <f>IF(Tabla132[[#This Row],[QUALITY]]&gt;0,ABS(1-Tabla132[[#This Row],[QUALITY]]/Tabla132[[#This Row],[PROMEDIO]]),"")</f>
        <v>5.6074766355140193E-2</v>
      </c>
      <c r="K28" s="42"/>
      <c r="L28" s="18" t="str">
        <f>IF(Tabla132[[#This Row],[Columna4]]&gt;0,ABS(1-Tabla132[[#This Row],[Columna4]]/Tabla132[[#This Row],[PROMEDIO]]),"")</f>
        <v/>
      </c>
      <c r="M28" s="24"/>
      <c r="N28" s="18" t="str">
        <f>IF(Tabla132[[#This Row],[COTIZACIÓN 5]]&gt;0,ABS(1-Tabla132[[#This Row],[COTIZACIÓN 5]]/Tabla132[[#This Row],[PROMEDIO]]),"")</f>
        <v/>
      </c>
      <c r="O28" s="28"/>
      <c r="P28" s="18" t="str">
        <f>IF(Tabla132[[#This Row],[COTIZACIÓN 6]]&gt;0,ABS(1-Tabla132[[#This Row],[COTIZACIÓN 6]]/Tabla132[[#This Row],[PROMEDIO]]),"")</f>
        <v/>
      </c>
      <c r="Q28" s="16"/>
      <c r="R28" s="18" t="str">
        <f>IF(Tabla132[[#This Row],[COTIZACIÓN 7]]&gt;0,ABS(1-Tabla132[[#This Row],[COTIZACIÓN 7]]/Tabla132[[#This Row],[PROMEDIO]]),"")</f>
        <v/>
      </c>
      <c r="S28" s="16"/>
      <c r="T28" s="18" t="str">
        <f>IF(Tabla132[[#This Row],[COTIZACIÓN 8]]&gt;0,ABS(1-Tabla132[[#This Row],[COTIZACIÓN 8]]/Tabla132[[#This Row],[PROMEDIO]]),"")</f>
        <v/>
      </c>
      <c r="U28"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417300</v>
      </c>
      <c r="V28" s="26">
        <f>COUNT(Tabla132[[#This Row],[MACRO SOLUCIONES CAQUETA S.A.S.]:[DESVIACIÓN COT.8]])/2</f>
        <v>3</v>
      </c>
      <c r="W28" s="54">
        <v>2</v>
      </c>
      <c r="X28" s="59">
        <f>Tabla132[[#This Row],[PROMEDIO]]*Tabla132[[#This Row],[Cantidades Mínimas]]</f>
        <v>834600</v>
      </c>
    </row>
    <row r="29" spans="1:24" ht="19.350000000000001" customHeight="1">
      <c r="A29" s="25">
        <v>27</v>
      </c>
      <c r="B29" s="38" t="s">
        <v>91</v>
      </c>
      <c r="C29" s="40">
        <v>26121500</v>
      </c>
      <c r="D29" s="37" t="s">
        <v>64</v>
      </c>
      <c r="E29" s="46">
        <v>19000</v>
      </c>
      <c r="F29" s="19">
        <f>IF(Tabla132[[#This Row],[MACRO SOLUCIONES CAQUETA S.A.S.]]&gt;0,ABS(1-Tabla132[[#This Row],[MACRO SOLUCIONES CAQUETA S.A.S.]]/Tabla132[[#This Row],[PROMEDIO]]),"")</f>
        <v>6.5420560747663559E-2</v>
      </c>
      <c r="G29" s="46">
        <v>20520</v>
      </c>
      <c r="H29" s="19">
        <f>IF(Tabla132[[#This Row],[FERRETERÍA DOS LIMAS]]&gt;0,ABS(1-Tabla132[[#This Row],[FERRETERÍA DOS LIMAS]]/Tabla132[[#This Row],[PROMEDIO]]),"")</f>
        <v>9.3457943925232545E-3</v>
      </c>
      <c r="I29" s="46">
        <v>21470</v>
      </c>
      <c r="J29" s="19">
        <f>IF(Tabla132[[#This Row],[QUALITY]]&gt;0,ABS(1-Tabla132[[#This Row],[QUALITY]]/Tabla132[[#This Row],[PROMEDIO]]),"")</f>
        <v>5.6074766355140193E-2</v>
      </c>
      <c r="K29" s="42"/>
      <c r="L29" s="18" t="str">
        <f>IF(Tabla132[[#This Row],[Columna4]]&gt;0,ABS(1-Tabla132[[#This Row],[Columna4]]/Tabla132[[#This Row],[PROMEDIO]]),"")</f>
        <v/>
      </c>
      <c r="M29" s="24"/>
      <c r="N29" s="18" t="str">
        <f>IF(Tabla132[[#This Row],[COTIZACIÓN 5]]&gt;0,ABS(1-Tabla132[[#This Row],[COTIZACIÓN 5]]/Tabla132[[#This Row],[PROMEDIO]]),"")</f>
        <v/>
      </c>
      <c r="O29" s="28"/>
      <c r="P29" s="18" t="str">
        <f>IF(Tabla132[[#This Row],[COTIZACIÓN 6]]&gt;0,ABS(1-Tabla132[[#This Row],[COTIZACIÓN 6]]/Tabla132[[#This Row],[PROMEDIO]]),"")</f>
        <v/>
      </c>
      <c r="Q29" s="16"/>
      <c r="R29" s="18" t="str">
        <f>IF(Tabla132[[#This Row],[COTIZACIÓN 7]]&gt;0,ABS(1-Tabla132[[#This Row],[COTIZACIÓN 7]]/Tabla132[[#This Row],[PROMEDIO]]),"")</f>
        <v/>
      </c>
      <c r="S29" s="16"/>
      <c r="T29" s="18" t="str">
        <f>IF(Tabla132[[#This Row],[COTIZACIÓN 8]]&gt;0,ABS(1-Tabla132[[#This Row],[COTIZACIÓN 8]]/Tabla132[[#This Row],[PROMEDIO]]),"")</f>
        <v/>
      </c>
      <c r="U29"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20330</v>
      </c>
      <c r="V29" s="26">
        <f>COUNT(Tabla132[[#This Row],[MACRO SOLUCIONES CAQUETA S.A.S.]:[DESVIACIÓN COT.8]])/2</f>
        <v>3</v>
      </c>
      <c r="W29" s="54">
        <v>6</v>
      </c>
      <c r="X29" s="59">
        <f>Tabla132[[#This Row],[PROMEDIO]]*Tabla132[[#This Row],[Cantidades Mínimas]]</f>
        <v>121980</v>
      </c>
    </row>
    <row r="30" spans="1:24" ht="19.350000000000001" customHeight="1">
      <c r="A30" s="25">
        <v>28</v>
      </c>
      <c r="B30" s="38" t="s">
        <v>92</v>
      </c>
      <c r="C30" s="40">
        <v>31151900</v>
      </c>
      <c r="D30" s="37" t="s">
        <v>93</v>
      </c>
      <c r="E30" s="46">
        <v>15000</v>
      </c>
      <c r="F30" s="19">
        <f>IF(Tabla132[[#This Row],[MACRO SOLUCIONES CAQUETA S.A.S.]]&gt;0,ABS(1-Tabla132[[#This Row],[MACRO SOLUCIONES CAQUETA S.A.S.]]/Tabla132[[#This Row],[PROMEDIO]]),"")</f>
        <v>6.5420560747663559E-2</v>
      </c>
      <c r="G30" s="46">
        <v>16200</v>
      </c>
      <c r="H30" s="19">
        <f>IF(Tabla132[[#This Row],[FERRETERÍA DOS LIMAS]]&gt;0,ABS(1-Tabla132[[#This Row],[FERRETERÍA DOS LIMAS]]/Tabla132[[#This Row],[PROMEDIO]]),"")</f>
        <v>9.3457943925232545E-3</v>
      </c>
      <c r="I30" s="46">
        <v>16950</v>
      </c>
      <c r="J30" s="19">
        <f>IF(Tabla132[[#This Row],[QUALITY]]&gt;0,ABS(1-Tabla132[[#This Row],[QUALITY]]/Tabla132[[#This Row],[PROMEDIO]]),"")</f>
        <v>5.6074766355140193E-2</v>
      </c>
      <c r="K30" s="42"/>
      <c r="L30" s="18" t="str">
        <f>IF(Tabla132[[#This Row],[Columna4]]&gt;0,ABS(1-Tabla132[[#This Row],[Columna4]]/Tabla132[[#This Row],[PROMEDIO]]),"")</f>
        <v/>
      </c>
      <c r="M30" s="27"/>
      <c r="N30" s="18" t="str">
        <f>IF(Tabla132[[#This Row],[COTIZACIÓN 5]]&gt;0,ABS(1-Tabla132[[#This Row],[COTIZACIÓN 5]]/Tabla132[[#This Row],[PROMEDIO]]),"")</f>
        <v/>
      </c>
      <c r="O30" s="28"/>
      <c r="P30" s="18" t="str">
        <f>IF(Tabla132[[#This Row],[COTIZACIÓN 6]]&gt;0,ABS(1-Tabla132[[#This Row],[COTIZACIÓN 6]]/Tabla132[[#This Row],[PROMEDIO]]),"")</f>
        <v/>
      </c>
      <c r="Q30" s="16"/>
      <c r="R30" s="18" t="str">
        <f>IF(Tabla132[[#This Row],[COTIZACIÓN 7]]&gt;0,ABS(1-Tabla132[[#This Row],[COTIZACIÓN 7]]/Tabla132[[#This Row],[PROMEDIO]]),"")</f>
        <v/>
      </c>
      <c r="S30" s="16"/>
      <c r="T30" s="18" t="str">
        <f>IF(Tabla132[[#This Row],[COTIZACIÓN 8]]&gt;0,ABS(1-Tabla132[[#This Row],[COTIZACIÓN 8]]/Tabla132[[#This Row],[PROMEDIO]]),"")</f>
        <v/>
      </c>
      <c r="U30"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16050</v>
      </c>
      <c r="V30" s="26">
        <f>COUNT(Tabla132[[#This Row],[MACRO SOLUCIONES CAQUETA S.A.S.]:[DESVIACIÓN COT.8]])/2</f>
        <v>3</v>
      </c>
      <c r="W30" s="54">
        <v>2</v>
      </c>
      <c r="X30" s="59">
        <f>Tabla132[[#This Row],[PROMEDIO]]*Tabla132[[#This Row],[Cantidades Mínimas]]</f>
        <v>32100</v>
      </c>
    </row>
    <row r="31" spans="1:24" ht="19.350000000000001" customHeight="1">
      <c r="A31" s="25">
        <v>29</v>
      </c>
      <c r="B31" s="38" t="s">
        <v>94</v>
      </c>
      <c r="C31" s="40">
        <v>24111800</v>
      </c>
      <c r="D31" s="37" t="s">
        <v>68</v>
      </c>
      <c r="E31" s="46">
        <v>620000</v>
      </c>
      <c r="F31" s="19">
        <f>IF(Tabla132[[#This Row],[MACRO SOLUCIONES CAQUETA S.A.S.]]&gt;0,ABS(1-Tabla132[[#This Row],[MACRO SOLUCIONES CAQUETA S.A.S.]]/Tabla132[[#This Row],[PROMEDIO]]),"")</f>
        <v>6.5420560747663559E-2</v>
      </c>
      <c r="G31" s="46">
        <v>669600</v>
      </c>
      <c r="H31" s="19">
        <f>IF(Tabla132[[#This Row],[FERRETERÍA DOS LIMAS]]&gt;0,ABS(1-Tabla132[[#This Row],[FERRETERÍA DOS LIMAS]]/Tabla132[[#This Row],[PROMEDIO]]),"")</f>
        <v>9.3457943925232545E-3</v>
      </c>
      <c r="I31" s="46">
        <v>700600</v>
      </c>
      <c r="J31" s="19">
        <f>IF(Tabla132[[#This Row],[QUALITY]]&gt;0,ABS(1-Tabla132[[#This Row],[QUALITY]]/Tabla132[[#This Row],[PROMEDIO]]),"")</f>
        <v>5.6074766355140193E-2</v>
      </c>
      <c r="K31" s="42"/>
      <c r="L31" s="18" t="str">
        <f>IF(Tabla132[[#This Row],[Columna4]]&gt;0,ABS(1-Tabla132[[#This Row],[Columna4]]/Tabla132[[#This Row],[PROMEDIO]]),"")</f>
        <v/>
      </c>
      <c r="M31" s="27"/>
      <c r="N31" s="18" t="str">
        <f>IF(Tabla132[[#This Row],[COTIZACIÓN 5]]&gt;0,ABS(1-Tabla132[[#This Row],[COTIZACIÓN 5]]/Tabla132[[#This Row],[PROMEDIO]]),"")</f>
        <v/>
      </c>
      <c r="O31" s="28"/>
      <c r="P31" s="18" t="str">
        <f>IF(Tabla132[[#This Row],[COTIZACIÓN 6]]&gt;0,ABS(1-Tabla132[[#This Row],[COTIZACIÓN 6]]/Tabla132[[#This Row],[PROMEDIO]]),"")</f>
        <v/>
      </c>
      <c r="Q31" s="16"/>
      <c r="R31" s="18" t="str">
        <f>IF(Tabla132[[#This Row],[COTIZACIÓN 7]]&gt;0,ABS(1-Tabla132[[#This Row],[COTIZACIÓN 7]]/Tabla132[[#This Row],[PROMEDIO]]),"")</f>
        <v/>
      </c>
      <c r="S31" s="16"/>
      <c r="T31" s="18" t="str">
        <f>IF(Tabla132[[#This Row],[COTIZACIÓN 8]]&gt;0,ABS(1-Tabla132[[#This Row],[COTIZACIÓN 8]]/Tabla132[[#This Row],[PROMEDIO]]),"")</f>
        <v/>
      </c>
      <c r="U31"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663400</v>
      </c>
      <c r="V31" s="26">
        <f>COUNT(Tabla132[[#This Row],[MACRO SOLUCIONES CAQUETA S.A.S.]:[DESVIACIÓN COT.8]])/2</f>
        <v>3</v>
      </c>
      <c r="W31" s="54">
        <v>1</v>
      </c>
      <c r="X31" s="59">
        <f>Tabla132[[#This Row],[PROMEDIO]]*Tabla132[[#This Row],[Cantidades Mínimas]]</f>
        <v>663400</v>
      </c>
    </row>
    <row r="32" spans="1:24" ht="19.350000000000001" customHeight="1">
      <c r="A32" s="25">
        <v>30</v>
      </c>
      <c r="B32" s="38" t="s">
        <v>95</v>
      </c>
      <c r="C32" s="40">
        <v>40171600</v>
      </c>
      <c r="D32" s="37" t="s">
        <v>79</v>
      </c>
      <c r="E32" s="46">
        <v>10000</v>
      </c>
      <c r="F32" s="19">
        <f>IF(Tabla132[[#This Row],[MACRO SOLUCIONES CAQUETA S.A.S.]]&gt;0,ABS(1-Tabla132[[#This Row],[MACRO SOLUCIONES CAQUETA S.A.S.]]/Tabla132[[#This Row],[PROMEDIO]]),"")</f>
        <v>6.5420560747663559E-2</v>
      </c>
      <c r="G32" s="46">
        <v>10800</v>
      </c>
      <c r="H32" s="19">
        <f>IF(Tabla132[[#This Row],[FERRETERÍA DOS LIMAS]]&gt;0,ABS(1-Tabla132[[#This Row],[FERRETERÍA DOS LIMAS]]/Tabla132[[#This Row],[PROMEDIO]]),"")</f>
        <v>9.3457943925232545E-3</v>
      </c>
      <c r="I32" s="46">
        <v>11300</v>
      </c>
      <c r="J32" s="19">
        <f>IF(Tabla132[[#This Row],[QUALITY]]&gt;0,ABS(1-Tabla132[[#This Row],[QUALITY]]/Tabla132[[#This Row],[PROMEDIO]]),"")</f>
        <v>5.6074766355140193E-2</v>
      </c>
      <c r="K32" s="42"/>
      <c r="L32" s="18" t="str">
        <f>IF(Tabla132[[#This Row],[Columna4]]&gt;0,ABS(1-Tabla132[[#This Row],[Columna4]]/Tabla132[[#This Row],[PROMEDIO]]),"")</f>
        <v/>
      </c>
      <c r="M32" s="27"/>
      <c r="N32" s="18" t="str">
        <f>IF(Tabla132[[#This Row],[COTIZACIÓN 5]]&gt;0,ABS(1-Tabla132[[#This Row],[COTIZACIÓN 5]]/Tabla132[[#This Row],[PROMEDIO]]),"")</f>
        <v/>
      </c>
      <c r="O32" s="28"/>
      <c r="P32" s="18" t="str">
        <f>IF(Tabla132[[#This Row],[COTIZACIÓN 6]]&gt;0,ABS(1-Tabla132[[#This Row],[COTIZACIÓN 6]]/Tabla132[[#This Row],[PROMEDIO]]),"")</f>
        <v/>
      </c>
      <c r="Q32" s="16"/>
      <c r="R32" s="18" t="str">
        <f>IF(Tabla132[[#This Row],[COTIZACIÓN 7]]&gt;0,ABS(1-Tabla132[[#This Row],[COTIZACIÓN 7]]/Tabla132[[#This Row],[PROMEDIO]]),"")</f>
        <v/>
      </c>
      <c r="S32" s="16"/>
      <c r="T32" s="18" t="str">
        <f>IF(Tabla132[[#This Row],[COTIZACIÓN 8]]&gt;0,ABS(1-Tabla132[[#This Row],[COTIZACIÓN 8]]/Tabla132[[#This Row],[PROMEDIO]]),"")</f>
        <v/>
      </c>
      <c r="U32"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10700</v>
      </c>
      <c r="V32" s="26">
        <f>COUNT(Tabla132[[#This Row],[MACRO SOLUCIONES CAQUETA S.A.S.]:[DESVIACIÓN COT.8]])/2</f>
        <v>3</v>
      </c>
      <c r="W32" s="54">
        <v>10</v>
      </c>
      <c r="X32" s="59">
        <f>Tabla132[[#This Row],[PROMEDIO]]*Tabla132[[#This Row],[Cantidades Mínimas]]</f>
        <v>107000</v>
      </c>
    </row>
    <row r="33" spans="1:24" ht="19.350000000000001" customHeight="1">
      <c r="A33" s="25">
        <v>31</v>
      </c>
      <c r="B33" s="38" t="s">
        <v>96</v>
      </c>
      <c r="C33" s="40">
        <v>24111500</v>
      </c>
      <c r="D33" s="37" t="s">
        <v>68</v>
      </c>
      <c r="E33" s="46">
        <v>1200</v>
      </c>
      <c r="F33" s="19">
        <f>IF(Tabla132[[#This Row],[MACRO SOLUCIONES CAQUETA S.A.S.]]&gt;0,ABS(1-Tabla132[[#This Row],[MACRO SOLUCIONES CAQUETA S.A.S.]]/Tabla132[[#This Row],[PROMEDIO]]),"")</f>
        <v>6.5420560747663559E-2</v>
      </c>
      <c r="G33" s="46">
        <v>1296</v>
      </c>
      <c r="H33" s="19">
        <f>IF(Tabla132[[#This Row],[FERRETERÍA DOS LIMAS]]&gt;0,ABS(1-Tabla132[[#This Row],[FERRETERÍA DOS LIMAS]]/Tabla132[[#This Row],[PROMEDIO]]),"")</f>
        <v>9.3457943925232545E-3</v>
      </c>
      <c r="I33" s="46">
        <v>1356</v>
      </c>
      <c r="J33" s="19">
        <f>IF(Tabla132[[#This Row],[QUALITY]]&gt;0,ABS(1-Tabla132[[#This Row],[QUALITY]]/Tabla132[[#This Row],[PROMEDIO]]),"")</f>
        <v>5.6074766355140193E-2</v>
      </c>
      <c r="K33" s="42"/>
      <c r="L33" s="18" t="str">
        <f>IF(Tabla132[[#This Row],[Columna4]]&gt;0,ABS(1-Tabla132[[#This Row],[Columna4]]/Tabla132[[#This Row],[PROMEDIO]]),"")</f>
        <v/>
      </c>
      <c r="M33" s="27"/>
      <c r="N33" s="18" t="str">
        <f>IF(Tabla132[[#This Row],[COTIZACIÓN 5]]&gt;0,ABS(1-Tabla132[[#This Row],[COTIZACIÓN 5]]/Tabla132[[#This Row],[PROMEDIO]]),"")</f>
        <v/>
      </c>
      <c r="O33" s="28"/>
      <c r="P33" s="18" t="str">
        <f>IF(Tabla132[[#This Row],[COTIZACIÓN 6]]&gt;0,ABS(1-Tabla132[[#This Row],[COTIZACIÓN 6]]/Tabla132[[#This Row],[PROMEDIO]]),"")</f>
        <v/>
      </c>
      <c r="Q33" s="16"/>
      <c r="R33" s="18" t="str">
        <f>IF(Tabla132[[#This Row],[COTIZACIÓN 7]]&gt;0,ABS(1-Tabla132[[#This Row],[COTIZACIÓN 7]]/Tabla132[[#This Row],[PROMEDIO]]),"")</f>
        <v/>
      </c>
      <c r="S33" s="16"/>
      <c r="T33" s="18" t="str">
        <f>IF(Tabla132[[#This Row],[COTIZACIÓN 8]]&gt;0,ABS(1-Tabla132[[#This Row],[COTIZACIÓN 8]]/Tabla132[[#This Row],[PROMEDIO]]),"")</f>
        <v/>
      </c>
      <c r="U33"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1284</v>
      </c>
      <c r="V33" s="26">
        <f>COUNT(Tabla132[[#This Row],[MACRO SOLUCIONES CAQUETA S.A.S.]:[DESVIACIÓN COT.8]])/2</f>
        <v>3</v>
      </c>
      <c r="W33" s="54">
        <v>950</v>
      </c>
      <c r="X33" s="59">
        <f>Tabla132[[#This Row],[PROMEDIO]]*Tabla132[[#This Row],[Cantidades Mínimas]]</f>
        <v>1219800</v>
      </c>
    </row>
    <row r="34" spans="1:24" ht="19.350000000000001" customHeight="1">
      <c r="A34" s="25">
        <v>32</v>
      </c>
      <c r="B34" s="38" t="s">
        <v>97</v>
      </c>
      <c r="C34" s="40">
        <v>40142000</v>
      </c>
      <c r="D34" s="37" t="s">
        <v>68</v>
      </c>
      <c r="E34" s="46">
        <v>180000</v>
      </c>
      <c r="F34" s="19">
        <f>IF(Tabla132[[#This Row],[MACRO SOLUCIONES CAQUETA S.A.S.]]&gt;0,ABS(1-Tabla132[[#This Row],[MACRO SOLUCIONES CAQUETA S.A.S.]]/Tabla132[[#This Row],[PROMEDIO]]),"")</f>
        <v>6.5420560747663559E-2</v>
      </c>
      <c r="G34" s="46">
        <v>194400</v>
      </c>
      <c r="H34" s="19">
        <f>IF(Tabla132[[#This Row],[FERRETERÍA DOS LIMAS]]&gt;0,ABS(1-Tabla132[[#This Row],[FERRETERÍA DOS LIMAS]]/Tabla132[[#This Row],[PROMEDIO]]),"")</f>
        <v>9.3457943925232545E-3</v>
      </c>
      <c r="I34" s="46">
        <v>203400</v>
      </c>
      <c r="J34" s="19">
        <f>IF(Tabla132[[#This Row],[QUALITY]]&gt;0,ABS(1-Tabla132[[#This Row],[QUALITY]]/Tabla132[[#This Row],[PROMEDIO]]),"")</f>
        <v>5.6074766355140193E-2</v>
      </c>
      <c r="K34" s="42"/>
      <c r="L34" s="18" t="str">
        <f>IF(Tabla132[[#This Row],[Columna4]]&gt;0,ABS(1-Tabla132[[#This Row],[Columna4]]/Tabla132[[#This Row],[PROMEDIO]]),"")</f>
        <v/>
      </c>
      <c r="M34" s="27"/>
      <c r="N34" s="18" t="str">
        <f>IF(Tabla132[[#This Row],[COTIZACIÓN 5]]&gt;0,ABS(1-Tabla132[[#This Row],[COTIZACIÓN 5]]/Tabla132[[#This Row],[PROMEDIO]]),"")</f>
        <v/>
      </c>
      <c r="O34" s="28"/>
      <c r="P34" s="18" t="str">
        <f>IF(Tabla132[[#This Row],[COTIZACIÓN 6]]&gt;0,ABS(1-Tabla132[[#This Row],[COTIZACIÓN 6]]/Tabla132[[#This Row],[PROMEDIO]]),"")</f>
        <v/>
      </c>
      <c r="Q34" s="16"/>
      <c r="R34" s="18" t="str">
        <f>IF(Tabla132[[#This Row],[COTIZACIÓN 7]]&gt;0,ABS(1-Tabla132[[#This Row],[COTIZACIÓN 7]]/Tabla132[[#This Row],[PROMEDIO]]),"")</f>
        <v/>
      </c>
      <c r="S34" s="16"/>
      <c r="T34" s="18" t="str">
        <f>IF(Tabla132[[#This Row],[COTIZACIÓN 8]]&gt;0,ABS(1-Tabla132[[#This Row],[COTIZACIÓN 8]]/Tabla132[[#This Row],[PROMEDIO]]),"")</f>
        <v/>
      </c>
      <c r="U34"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192600</v>
      </c>
      <c r="V34" s="26">
        <f>COUNT(Tabla132[[#This Row],[MACRO SOLUCIONES CAQUETA S.A.S.]:[DESVIACIÓN COT.8]])/2</f>
        <v>3</v>
      </c>
      <c r="W34" s="54">
        <v>1</v>
      </c>
      <c r="X34" s="59">
        <f>Tabla132[[#This Row],[PROMEDIO]]*Tabla132[[#This Row],[Cantidades Mínimas]]</f>
        <v>192600</v>
      </c>
    </row>
    <row r="35" spans="1:24" ht="19.350000000000001" customHeight="1">
      <c r="A35" s="25">
        <v>33</v>
      </c>
      <c r="B35" s="38" t="s">
        <v>98</v>
      </c>
      <c r="C35" s="40">
        <v>27112000</v>
      </c>
      <c r="D35" s="37" t="s">
        <v>68</v>
      </c>
      <c r="E35" s="46">
        <v>70000</v>
      </c>
      <c r="F35" s="19">
        <f>IF(Tabla132[[#This Row],[MACRO SOLUCIONES CAQUETA S.A.S.]]&gt;0,ABS(1-Tabla132[[#This Row],[MACRO SOLUCIONES CAQUETA S.A.S.]]/Tabla132[[#This Row],[PROMEDIO]]),"")</f>
        <v>6.5420560747663559E-2</v>
      </c>
      <c r="G35" s="46">
        <v>75600</v>
      </c>
      <c r="H35" s="19">
        <f>IF(Tabla132[[#This Row],[FERRETERÍA DOS LIMAS]]&gt;0,ABS(1-Tabla132[[#This Row],[FERRETERÍA DOS LIMAS]]/Tabla132[[#This Row],[PROMEDIO]]),"")</f>
        <v>9.3457943925232545E-3</v>
      </c>
      <c r="I35" s="46">
        <v>79100</v>
      </c>
      <c r="J35" s="19">
        <f>IF(Tabla132[[#This Row],[QUALITY]]&gt;0,ABS(1-Tabla132[[#This Row],[QUALITY]]/Tabla132[[#This Row],[PROMEDIO]]),"")</f>
        <v>5.6074766355140193E-2</v>
      </c>
      <c r="K35" s="41"/>
      <c r="L35" s="18" t="str">
        <f>IF(Tabla132[[#This Row],[Columna4]]&gt;0,ABS(1-Tabla132[[#This Row],[Columna4]]/Tabla132[[#This Row],[PROMEDIO]]),"")</f>
        <v/>
      </c>
      <c r="M35" s="24"/>
      <c r="N35" s="18" t="str">
        <f>IF(Tabla132[[#This Row],[COTIZACIÓN 5]]&gt;0,ABS(1-Tabla132[[#This Row],[COTIZACIÓN 5]]/Tabla132[[#This Row],[PROMEDIO]]),"")</f>
        <v/>
      </c>
      <c r="O35" s="28"/>
      <c r="P35" s="18" t="str">
        <f>IF(Tabla132[[#This Row],[COTIZACIÓN 6]]&gt;0,ABS(1-Tabla132[[#This Row],[COTIZACIÓN 6]]/Tabla132[[#This Row],[PROMEDIO]]),"")</f>
        <v/>
      </c>
      <c r="Q35" s="16"/>
      <c r="R35" s="18" t="str">
        <f>IF(Tabla132[[#This Row],[COTIZACIÓN 7]]&gt;0,ABS(1-Tabla132[[#This Row],[COTIZACIÓN 7]]/Tabla132[[#This Row],[PROMEDIO]]),"")</f>
        <v/>
      </c>
      <c r="S35" s="16"/>
      <c r="T35" s="18" t="str">
        <f>IF(Tabla132[[#This Row],[COTIZACIÓN 8]]&gt;0,ABS(1-Tabla132[[#This Row],[COTIZACIÓN 8]]/Tabla132[[#This Row],[PROMEDIO]]),"")</f>
        <v/>
      </c>
      <c r="U35"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74900</v>
      </c>
      <c r="V35" s="26">
        <f>COUNT(Tabla132[[#This Row],[MACRO SOLUCIONES CAQUETA S.A.S.]:[DESVIACIÓN COT.8]])/2</f>
        <v>3</v>
      </c>
      <c r="W35" s="54">
        <v>3</v>
      </c>
      <c r="X35" s="59">
        <f>Tabla132[[#This Row],[PROMEDIO]]*Tabla132[[#This Row],[Cantidades Mínimas]]</f>
        <v>224700</v>
      </c>
    </row>
    <row r="36" spans="1:24" ht="19.350000000000001" customHeight="1">
      <c r="A36" s="25">
        <v>34</v>
      </c>
      <c r="B36" s="38" t="s">
        <v>99</v>
      </c>
      <c r="C36" s="40">
        <v>30161700</v>
      </c>
      <c r="D36" s="37" t="s">
        <v>68</v>
      </c>
      <c r="E36" s="46">
        <v>35000</v>
      </c>
      <c r="F36" s="19">
        <f>IF(Tabla132[[#This Row],[MACRO SOLUCIONES CAQUETA S.A.S.]]&gt;0,ABS(1-Tabla132[[#This Row],[MACRO SOLUCIONES CAQUETA S.A.S.]]/Tabla132[[#This Row],[PROMEDIO]]),"")</f>
        <v>6.5420560747663559E-2</v>
      </c>
      <c r="G36" s="46">
        <v>37800</v>
      </c>
      <c r="H36" s="19">
        <f>IF(Tabla132[[#This Row],[FERRETERÍA DOS LIMAS]]&gt;0,ABS(1-Tabla132[[#This Row],[FERRETERÍA DOS LIMAS]]/Tabla132[[#This Row],[PROMEDIO]]),"")</f>
        <v>9.3457943925232545E-3</v>
      </c>
      <c r="I36" s="46">
        <v>39550</v>
      </c>
      <c r="J36" s="19">
        <f>IF(Tabla132[[#This Row],[QUALITY]]&gt;0,ABS(1-Tabla132[[#This Row],[QUALITY]]/Tabla132[[#This Row],[PROMEDIO]]),"")</f>
        <v>5.6074766355140193E-2</v>
      </c>
      <c r="K36" s="42"/>
      <c r="L36" s="18" t="str">
        <f>IF(Tabla132[[#This Row],[Columna4]]&gt;0,ABS(1-Tabla132[[#This Row],[Columna4]]/Tabla132[[#This Row],[PROMEDIO]]),"")</f>
        <v/>
      </c>
      <c r="M36" s="27"/>
      <c r="N36" s="18" t="str">
        <f>IF(Tabla132[[#This Row],[COTIZACIÓN 5]]&gt;0,ABS(1-Tabla132[[#This Row],[COTIZACIÓN 5]]/Tabla132[[#This Row],[PROMEDIO]]),"")</f>
        <v/>
      </c>
      <c r="O36" s="28"/>
      <c r="P36" s="18" t="str">
        <f>IF(Tabla132[[#This Row],[COTIZACIÓN 6]]&gt;0,ABS(1-Tabla132[[#This Row],[COTIZACIÓN 6]]/Tabla132[[#This Row],[PROMEDIO]]),"")</f>
        <v/>
      </c>
      <c r="Q36" s="16"/>
      <c r="R36" s="18" t="str">
        <f>IF(Tabla132[[#This Row],[COTIZACIÓN 7]]&gt;0,ABS(1-Tabla132[[#This Row],[COTIZACIÓN 7]]/Tabla132[[#This Row],[PROMEDIO]]),"")</f>
        <v/>
      </c>
      <c r="S36" s="16"/>
      <c r="T36" s="18" t="str">
        <f>IF(Tabla132[[#This Row],[COTIZACIÓN 8]]&gt;0,ABS(1-Tabla132[[#This Row],[COTIZACIÓN 8]]/Tabla132[[#This Row],[PROMEDIO]]),"")</f>
        <v/>
      </c>
      <c r="U36"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37450</v>
      </c>
      <c r="V36" s="26">
        <f>COUNT(Tabla132[[#This Row],[MACRO SOLUCIONES CAQUETA S.A.S.]:[DESVIACIÓN COT.8]])/2</f>
        <v>3</v>
      </c>
      <c r="W36" s="54">
        <v>1</v>
      </c>
      <c r="X36" s="59">
        <f>Tabla132[[#This Row],[PROMEDIO]]*Tabla132[[#This Row],[Cantidades Mínimas]]</f>
        <v>37450</v>
      </c>
    </row>
    <row r="37" spans="1:24" ht="19.350000000000001" customHeight="1">
      <c r="A37" s="25">
        <v>35</v>
      </c>
      <c r="B37" s="38" t="s">
        <v>100</v>
      </c>
      <c r="C37" s="40">
        <v>30151700</v>
      </c>
      <c r="D37" s="37" t="s">
        <v>68</v>
      </c>
      <c r="E37" s="46">
        <v>150000</v>
      </c>
      <c r="F37" s="19">
        <f>IF(Tabla132[[#This Row],[MACRO SOLUCIONES CAQUETA S.A.S.]]&gt;0,ABS(1-Tabla132[[#This Row],[MACRO SOLUCIONES CAQUETA S.A.S.]]/Tabla132[[#This Row],[PROMEDIO]]),"")</f>
        <v>6.5420560747663559E-2</v>
      </c>
      <c r="G37" s="46">
        <v>162000</v>
      </c>
      <c r="H37" s="19">
        <f>IF(Tabla132[[#This Row],[FERRETERÍA DOS LIMAS]]&gt;0,ABS(1-Tabla132[[#This Row],[FERRETERÍA DOS LIMAS]]/Tabla132[[#This Row],[PROMEDIO]]),"")</f>
        <v>9.3457943925232545E-3</v>
      </c>
      <c r="I37" s="46">
        <v>169500</v>
      </c>
      <c r="J37" s="19">
        <f>IF(Tabla132[[#This Row],[QUALITY]]&gt;0,ABS(1-Tabla132[[#This Row],[QUALITY]]/Tabla132[[#This Row],[PROMEDIO]]),"")</f>
        <v>5.6074766355140193E-2</v>
      </c>
      <c r="K37" s="42"/>
      <c r="L37" s="18" t="str">
        <f>IF(Tabla132[[#This Row],[Columna4]]&gt;0,ABS(1-Tabla132[[#This Row],[Columna4]]/Tabla132[[#This Row],[PROMEDIO]]),"")</f>
        <v/>
      </c>
      <c r="M37" s="27"/>
      <c r="N37" s="18" t="str">
        <f>IF(Tabla132[[#This Row],[COTIZACIÓN 5]]&gt;0,ABS(1-Tabla132[[#This Row],[COTIZACIÓN 5]]/Tabla132[[#This Row],[PROMEDIO]]),"")</f>
        <v/>
      </c>
      <c r="O37" s="28"/>
      <c r="P37" s="18" t="str">
        <f>IF(Tabla132[[#This Row],[COTIZACIÓN 6]]&gt;0,ABS(1-Tabla132[[#This Row],[COTIZACIÓN 6]]/Tabla132[[#This Row],[PROMEDIO]]),"")</f>
        <v/>
      </c>
      <c r="Q37" s="16"/>
      <c r="R37" s="18" t="str">
        <f>IF(Tabla132[[#This Row],[COTIZACIÓN 7]]&gt;0,ABS(1-Tabla132[[#This Row],[COTIZACIÓN 7]]/Tabla132[[#This Row],[PROMEDIO]]),"")</f>
        <v/>
      </c>
      <c r="S37" s="16"/>
      <c r="T37" s="18" t="str">
        <f>IF(Tabla132[[#This Row],[COTIZACIÓN 8]]&gt;0,ABS(1-Tabla132[[#This Row],[COTIZACIÓN 8]]/Tabla132[[#This Row],[PROMEDIO]]),"")</f>
        <v/>
      </c>
      <c r="U37"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160500</v>
      </c>
      <c r="V37" s="26">
        <f>COUNT(Tabla132[[#This Row],[MACRO SOLUCIONES CAQUETA S.A.S.]:[DESVIACIÓN COT.8]])/2</f>
        <v>3</v>
      </c>
      <c r="W37" s="54">
        <v>20</v>
      </c>
      <c r="X37" s="59">
        <f>Tabla132[[#This Row],[PROMEDIO]]*Tabla132[[#This Row],[Cantidades Mínimas]]</f>
        <v>3210000</v>
      </c>
    </row>
    <row r="38" spans="1:24" ht="19.350000000000001" customHeight="1">
      <c r="A38" s="25">
        <v>36</v>
      </c>
      <c r="B38" s="38" t="s">
        <v>101</v>
      </c>
      <c r="C38" s="40">
        <v>42121500</v>
      </c>
      <c r="D38" s="37" t="s">
        <v>68</v>
      </c>
      <c r="E38" s="46">
        <v>250000</v>
      </c>
      <c r="F38" s="19">
        <f>IF(Tabla132[[#This Row],[MACRO SOLUCIONES CAQUETA S.A.S.]]&gt;0,ABS(1-Tabla132[[#This Row],[MACRO SOLUCIONES CAQUETA S.A.S.]]/Tabla132[[#This Row],[PROMEDIO]]),"")</f>
        <v>6.5420560747663559E-2</v>
      </c>
      <c r="G38" s="46">
        <v>270000</v>
      </c>
      <c r="H38" s="19">
        <f>IF(Tabla132[[#This Row],[FERRETERÍA DOS LIMAS]]&gt;0,ABS(1-Tabla132[[#This Row],[FERRETERÍA DOS LIMAS]]/Tabla132[[#This Row],[PROMEDIO]]),"")</f>
        <v>9.3457943925232545E-3</v>
      </c>
      <c r="I38" s="46">
        <v>282500</v>
      </c>
      <c r="J38" s="19">
        <f>IF(Tabla132[[#This Row],[QUALITY]]&gt;0,ABS(1-Tabla132[[#This Row],[QUALITY]]/Tabla132[[#This Row],[PROMEDIO]]),"")</f>
        <v>5.6074766355140193E-2</v>
      </c>
      <c r="K38" s="42"/>
      <c r="L38" s="18" t="str">
        <f>IF(Tabla132[[#This Row],[Columna4]]&gt;0,ABS(1-Tabla132[[#This Row],[Columna4]]/Tabla132[[#This Row],[PROMEDIO]]),"")</f>
        <v/>
      </c>
      <c r="M38" s="28"/>
      <c r="N38" s="18" t="str">
        <f>IF(Tabla132[[#This Row],[COTIZACIÓN 5]]&gt;0,ABS(1-Tabla132[[#This Row],[COTIZACIÓN 5]]/Tabla132[[#This Row],[PROMEDIO]]),"")</f>
        <v/>
      </c>
      <c r="O38" s="28"/>
      <c r="P38" s="18" t="str">
        <f>IF(Tabla132[[#This Row],[COTIZACIÓN 6]]&gt;0,ABS(1-Tabla132[[#This Row],[COTIZACIÓN 6]]/Tabla132[[#This Row],[PROMEDIO]]),"")</f>
        <v/>
      </c>
      <c r="Q38" s="16"/>
      <c r="R38" s="18" t="str">
        <f>IF(Tabla132[[#This Row],[COTIZACIÓN 7]]&gt;0,ABS(1-Tabla132[[#This Row],[COTIZACIÓN 7]]/Tabla132[[#This Row],[PROMEDIO]]),"")</f>
        <v/>
      </c>
      <c r="S38" s="16"/>
      <c r="T38" s="18" t="str">
        <f>IF(Tabla132[[#This Row],[COTIZACIÓN 8]]&gt;0,ABS(1-Tabla132[[#This Row],[COTIZACIÓN 8]]/Tabla132[[#This Row],[PROMEDIO]]),"")</f>
        <v/>
      </c>
      <c r="U38"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267500</v>
      </c>
      <c r="V38" s="26">
        <f>COUNT(Tabla132[[#This Row],[MACRO SOLUCIONES CAQUETA S.A.S.]:[DESVIACIÓN COT.8]])/2</f>
        <v>3</v>
      </c>
      <c r="W38" s="54">
        <v>12</v>
      </c>
      <c r="X38" s="59">
        <f>Tabla132[[#This Row],[PROMEDIO]]*Tabla132[[#This Row],[Cantidades Mínimas]]</f>
        <v>3210000</v>
      </c>
    </row>
    <row r="39" spans="1:24" ht="19.350000000000001" customHeight="1">
      <c r="A39" s="25">
        <v>37</v>
      </c>
      <c r="B39" s="38" t="s">
        <v>102</v>
      </c>
      <c r="C39" s="40">
        <v>10171500</v>
      </c>
      <c r="D39" s="37" t="s">
        <v>68</v>
      </c>
      <c r="E39" s="46">
        <v>390000</v>
      </c>
      <c r="F39" s="19">
        <f>IF(Tabla132[[#This Row],[MACRO SOLUCIONES CAQUETA S.A.S.]]&gt;0,ABS(1-Tabla132[[#This Row],[MACRO SOLUCIONES CAQUETA S.A.S.]]/Tabla132[[#This Row],[PROMEDIO]]),"")</f>
        <v>6.5420560747663559E-2</v>
      </c>
      <c r="G39" s="46">
        <v>421200</v>
      </c>
      <c r="H39" s="19">
        <f>IF(Tabla132[[#This Row],[FERRETERÍA DOS LIMAS]]&gt;0,ABS(1-Tabla132[[#This Row],[FERRETERÍA DOS LIMAS]]/Tabla132[[#This Row],[PROMEDIO]]),"")</f>
        <v>9.3457943925232545E-3</v>
      </c>
      <c r="I39" s="46">
        <v>440700</v>
      </c>
      <c r="J39" s="19">
        <f>IF(Tabla132[[#This Row],[QUALITY]]&gt;0,ABS(1-Tabla132[[#This Row],[QUALITY]]/Tabla132[[#This Row],[PROMEDIO]]),"")</f>
        <v>5.6074766355140193E-2</v>
      </c>
      <c r="K39" s="42"/>
      <c r="L39" s="18" t="str">
        <f>IF(Tabla132[[#This Row],[Columna4]]&gt;0,ABS(1-Tabla132[[#This Row],[Columna4]]/Tabla132[[#This Row],[PROMEDIO]]),"")</f>
        <v/>
      </c>
      <c r="M39" s="28"/>
      <c r="N39" s="18" t="str">
        <f>IF(Tabla132[[#This Row],[COTIZACIÓN 5]]&gt;0,ABS(1-Tabla132[[#This Row],[COTIZACIÓN 5]]/Tabla132[[#This Row],[PROMEDIO]]),"")</f>
        <v/>
      </c>
      <c r="O39" s="28"/>
      <c r="P39" s="18" t="str">
        <f>IF(Tabla132[[#This Row],[COTIZACIÓN 6]]&gt;0,ABS(1-Tabla132[[#This Row],[COTIZACIÓN 6]]/Tabla132[[#This Row],[PROMEDIO]]),"")</f>
        <v/>
      </c>
      <c r="Q39" s="16"/>
      <c r="R39" s="18" t="str">
        <f>IF(Tabla132[[#This Row],[COTIZACIÓN 7]]&gt;0,ABS(1-Tabla132[[#This Row],[COTIZACIÓN 7]]/Tabla132[[#This Row],[PROMEDIO]]),"")</f>
        <v/>
      </c>
      <c r="S39" s="16"/>
      <c r="T39" s="18" t="str">
        <f>IF(Tabla132[[#This Row],[COTIZACIÓN 8]]&gt;0,ABS(1-Tabla132[[#This Row],[COTIZACIÓN 8]]/Tabla132[[#This Row],[PROMEDIO]]),"")</f>
        <v/>
      </c>
      <c r="U39"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417300</v>
      </c>
      <c r="V39" s="26">
        <f>COUNT(Tabla132[[#This Row],[MACRO SOLUCIONES CAQUETA S.A.S.]:[DESVIACIÓN COT.8]])/2</f>
        <v>3</v>
      </c>
      <c r="W39" s="54">
        <v>24</v>
      </c>
      <c r="X39" s="59">
        <f>Tabla132[[#This Row],[PROMEDIO]]*Tabla132[[#This Row],[Cantidades Mínimas]]</f>
        <v>10015200</v>
      </c>
    </row>
    <row r="40" spans="1:24" ht="19.350000000000001" customHeight="1">
      <c r="A40" s="25">
        <v>38</v>
      </c>
      <c r="B40" s="38" t="s">
        <v>103</v>
      </c>
      <c r="C40" s="40">
        <v>24111800</v>
      </c>
      <c r="D40" s="37" t="s">
        <v>68</v>
      </c>
      <c r="E40" s="46">
        <v>360000</v>
      </c>
      <c r="F40" s="19">
        <f>IF(Tabla132[[#This Row],[MACRO SOLUCIONES CAQUETA S.A.S.]]&gt;0,ABS(1-Tabla132[[#This Row],[MACRO SOLUCIONES CAQUETA S.A.S.]]/Tabla132[[#This Row],[PROMEDIO]]),"")</f>
        <v>6.5420560747663559E-2</v>
      </c>
      <c r="G40" s="46">
        <v>388800</v>
      </c>
      <c r="H40" s="19">
        <f>IF(Tabla132[[#This Row],[FERRETERÍA DOS LIMAS]]&gt;0,ABS(1-Tabla132[[#This Row],[FERRETERÍA DOS LIMAS]]/Tabla132[[#This Row],[PROMEDIO]]),"")</f>
        <v>9.3457943925232545E-3</v>
      </c>
      <c r="I40" s="46">
        <v>406800</v>
      </c>
      <c r="J40" s="19">
        <f>IF(Tabla132[[#This Row],[QUALITY]]&gt;0,ABS(1-Tabla132[[#This Row],[QUALITY]]/Tabla132[[#This Row],[PROMEDIO]]),"")</f>
        <v>5.6074766355140193E-2</v>
      </c>
      <c r="K40" s="42"/>
      <c r="L40" s="18" t="str">
        <f>IF(Tabla132[[#This Row],[Columna4]]&gt;0,ABS(1-Tabla132[[#This Row],[Columna4]]/Tabla132[[#This Row],[PROMEDIO]]),"")</f>
        <v/>
      </c>
      <c r="M40" s="28"/>
      <c r="N40" s="18" t="str">
        <f>IF(Tabla132[[#This Row],[COTIZACIÓN 5]]&gt;0,ABS(1-Tabla132[[#This Row],[COTIZACIÓN 5]]/Tabla132[[#This Row],[PROMEDIO]]),"")</f>
        <v/>
      </c>
      <c r="O40" s="28"/>
      <c r="P40" s="18" t="str">
        <f>IF(Tabla132[[#This Row],[COTIZACIÓN 6]]&gt;0,ABS(1-Tabla132[[#This Row],[COTIZACIÓN 6]]/Tabla132[[#This Row],[PROMEDIO]]),"")</f>
        <v/>
      </c>
      <c r="Q40" s="16"/>
      <c r="R40" s="18" t="str">
        <f>IF(Tabla132[[#This Row],[COTIZACIÓN 7]]&gt;0,ABS(1-Tabla132[[#This Row],[COTIZACIÓN 7]]/Tabla132[[#This Row],[PROMEDIO]]),"")</f>
        <v/>
      </c>
      <c r="S40" s="16"/>
      <c r="T40" s="18" t="str">
        <f>IF(Tabla132[[#This Row],[COTIZACIÓN 8]]&gt;0,ABS(1-Tabla132[[#This Row],[COTIZACIÓN 8]]/Tabla132[[#This Row],[PROMEDIO]]),"")</f>
        <v/>
      </c>
      <c r="U40"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385200</v>
      </c>
      <c r="V40" s="26">
        <f>COUNT(Tabla132[[#This Row],[MACRO SOLUCIONES CAQUETA S.A.S.]:[DESVIACIÓN COT.8]])/2</f>
        <v>3</v>
      </c>
      <c r="W40" s="54">
        <v>1</v>
      </c>
      <c r="X40" s="59">
        <f>Tabla132[[#This Row],[PROMEDIO]]*Tabla132[[#This Row],[Cantidades Mínimas]]</f>
        <v>385200</v>
      </c>
    </row>
    <row r="41" spans="1:24" ht="19.350000000000001" customHeight="1">
      <c r="A41" s="25">
        <v>39</v>
      </c>
      <c r="B41" s="38" t="s">
        <v>104</v>
      </c>
      <c r="C41" s="40">
        <v>24121500</v>
      </c>
      <c r="D41" s="37" t="s">
        <v>68</v>
      </c>
      <c r="E41" s="46">
        <v>3000</v>
      </c>
      <c r="F41" s="19">
        <f>IF(Tabla132[[#This Row],[MACRO SOLUCIONES CAQUETA S.A.S.]]&gt;0,ABS(1-Tabla132[[#This Row],[MACRO SOLUCIONES CAQUETA S.A.S.]]/Tabla132[[#This Row],[PROMEDIO]]),"")</f>
        <v>6.5420560747663559E-2</v>
      </c>
      <c r="G41" s="46">
        <v>3240</v>
      </c>
      <c r="H41" s="19">
        <f>IF(Tabla132[[#This Row],[FERRETERÍA DOS LIMAS]]&gt;0,ABS(1-Tabla132[[#This Row],[FERRETERÍA DOS LIMAS]]/Tabla132[[#This Row],[PROMEDIO]]),"")</f>
        <v>9.3457943925232545E-3</v>
      </c>
      <c r="I41" s="46">
        <v>3390</v>
      </c>
      <c r="J41" s="19">
        <f>IF(Tabla132[[#This Row],[QUALITY]]&gt;0,ABS(1-Tabla132[[#This Row],[QUALITY]]/Tabla132[[#This Row],[PROMEDIO]]),"")</f>
        <v>5.6074766355140193E-2</v>
      </c>
      <c r="K41" s="42"/>
      <c r="L41" s="18" t="str">
        <f>IF(Tabla132[[#This Row],[Columna4]]&gt;0,ABS(1-Tabla132[[#This Row],[Columna4]]/Tabla132[[#This Row],[PROMEDIO]]),"")</f>
        <v/>
      </c>
      <c r="M41" s="28"/>
      <c r="N41" s="18" t="str">
        <f>IF(Tabla132[[#This Row],[COTIZACIÓN 5]]&gt;0,ABS(1-Tabla132[[#This Row],[COTIZACIÓN 5]]/Tabla132[[#This Row],[PROMEDIO]]),"")</f>
        <v/>
      </c>
      <c r="O41" s="28"/>
      <c r="P41" s="18" t="str">
        <f>IF(Tabla132[[#This Row],[COTIZACIÓN 6]]&gt;0,ABS(1-Tabla132[[#This Row],[COTIZACIÓN 6]]/Tabla132[[#This Row],[PROMEDIO]]),"")</f>
        <v/>
      </c>
      <c r="Q41" s="16"/>
      <c r="R41" s="18" t="str">
        <f>IF(Tabla132[[#This Row],[COTIZACIÓN 7]]&gt;0,ABS(1-Tabla132[[#This Row],[COTIZACIÓN 7]]/Tabla132[[#This Row],[PROMEDIO]]),"")</f>
        <v/>
      </c>
      <c r="S41" s="16"/>
      <c r="T41" s="18" t="str">
        <f>IF(Tabla132[[#This Row],[COTIZACIÓN 8]]&gt;0,ABS(1-Tabla132[[#This Row],[COTIZACIÓN 8]]/Tabla132[[#This Row],[PROMEDIO]]),"")</f>
        <v/>
      </c>
      <c r="U41"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3210</v>
      </c>
      <c r="V41" s="26">
        <f>COUNT(Tabla132[[#This Row],[MACRO SOLUCIONES CAQUETA S.A.S.]:[DESVIACIÓN COT.8]])/2</f>
        <v>3</v>
      </c>
      <c r="W41" s="54">
        <v>1015</v>
      </c>
      <c r="X41" s="59">
        <f>Tabla132[[#This Row],[PROMEDIO]]*Tabla132[[#This Row],[Cantidades Mínimas]]</f>
        <v>3258150</v>
      </c>
    </row>
    <row r="42" spans="1:24" ht="19.350000000000001" customHeight="1">
      <c r="A42" s="25">
        <v>40</v>
      </c>
      <c r="B42" s="38" t="s">
        <v>105</v>
      </c>
      <c r="C42" s="40">
        <v>24121500</v>
      </c>
      <c r="D42" s="37" t="s">
        <v>68</v>
      </c>
      <c r="E42" s="46">
        <v>3000</v>
      </c>
      <c r="F42" s="19">
        <f>IF(Tabla132[[#This Row],[MACRO SOLUCIONES CAQUETA S.A.S.]]&gt;0,ABS(1-Tabla132[[#This Row],[MACRO SOLUCIONES CAQUETA S.A.S.]]/Tabla132[[#This Row],[PROMEDIO]]),"")</f>
        <v>6.5420560747663559E-2</v>
      </c>
      <c r="G42" s="46">
        <v>3240</v>
      </c>
      <c r="H42" s="19">
        <f>IF(Tabla132[[#This Row],[FERRETERÍA DOS LIMAS]]&gt;0,ABS(1-Tabla132[[#This Row],[FERRETERÍA DOS LIMAS]]/Tabla132[[#This Row],[PROMEDIO]]),"")</f>
        <v>9.3457943925232545E-3</v>
      </c>
      <c r="I42" s="46">
        <v>3390</v>
      </c>
      <c r="J42" s="19">
        <f>IF(Tabla132[[#This Row],[QUALITY]]&gt;0,ABS(1-Tabla132[[#This Row],[QUALITY]]/Tabla132[[#This Row],[PROMEDIO]]),"")</f>
        <v>5.6074766355140193E-2</v>
      </c>
      <c r="K42" s="42"/>
      <c r="L42" s="18" t="str">
        <f>IF(Tabla132[[#This Row],[Columna4]]&gt;0,ABS(1-Tabla132[[#This Row],[Columna4]]/Tabla132[[#This Row],[PROMEDIO]]),"")</f>
        <v/>
      </c>
      <c r="M42" s="28"/>
      <c r="N42" s="18" t="str">
        <f>IF(Tabla132[[#This Row],[COTIZACIÓN 5]]&gt;0,ABS(1-Tabla132[[#This Row],[COTIZACIÓN 5]]/Tabla132[[#This Row],[PROMEDIO]]),"")</f>
        <v/>
      </c>
      <c r="O42" s="28"/>
      <c r="P42" s="18" t="str">
        <f>IF(Tabla132[[#This Row],[COTIZACIÓN 6]]&gt;0,ABS(1-Tabla132[[#This Row],[COTIZACIÓN 6]]/Tabla132[[#This Row],[PROMEDIO]]),"")</f>
        <v/>
      </c>
      <c r="Q42" s="16"/>
      <c r="R42" s="18" t="str">
        <f>IF(Tabla132[[#This Row],[COTIZACIÓN 7]]&gt;0,ABS(1-Tabla132[[#This Row],[COTIZACIÓN 7]]/Tabla132[[#This Row],[PROMEDIO]]),"")</f>
        <v/>
      </c>
      <c r="S42" s="16"/>
      <c r="T42" s="18" t="str">
        <f>IF(Tabla132[[#This Row],[COTIZACIÓN 8]]&gt;0,ABS(1-Tabla132[[#This Row],[COTIZACIÓN 8]]/Tabla132[[#This Row],[PROMEDIO]]),"")</f>
        <v/>
      </c>
      <c r="U42"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3210</v>
      </c>
      <c r="V42" s="26">
        <f>COUNT(Tabla132[[#This Row],[MACRO SOLUCIONES CAQUETA S.A.S.]:[DESVIACIÓN COT.8]])/2</f>
        <v>3</v>
      </c>
      <c r="W42" s="54">
        <v>982</v>
      </c>
      <c r="X42" s="59">
        <f>Tabla132[[#This Row],[PROMEDIO]]*Tabla132[[#This Row],[Cantidades Mínimas]]</f>
        <v>3152220</v>
      </c>
    </row>
    <row r="43" spans="1:24" ht="19.350000000000001" customHeight="1">
      <c r="A43" s="25">
        <v>41</v>
      </c>
      <c r="B43" s="38" t="s">
        <v>106</v>
      </c>
      <c r="C43" s="40">
        <v>48101800</v>
      </c>
      <c r="D43" s="37" t="s">
        <v>68</v>
      </c>
      <c r="E43" s="46">
        <v>290000</v>
      </c>
      <c r="F43" s="19">
        <f>IF(Tabla132[[#This Row],[MACRO SOLUCIONES CAQUETA S.A.S.]]&gt;0,ABS(1-Tabla132[[#This Row],[MACRO SOLUCIONES CAQUETA S.A.S.]]/Tabla132[[#This Row],[PROMEDIO]]),"")</f>
        <v>6.5420560747663559E-2</v>
      </c>
      <c r="G43" s="46">
        <v>313200</v>
      </c>
      <c r="H43" s="19">
        <f>IF(Tabla132[[#This Row],[FERRETERÍA DOS LIMAS]]&gt;0,ABS(1-Tabla132[[#This Row],[FERRETERÍA DOS LIMAS]]/Tabla132[[#This Row],[PROMEDIO]]),"")</f>
        <v>9.3457943925232545E-3</v>
      </c>
      <c r="I43" s="46">
        <v>327700</v>
      </c>
      <c r="J43" s="19">
        <f>IF(Tabla132[[#This Row],[QUALITY]]&gt;0,ABS(1-Tabla132[[#This Row],[QUALITY]]/Tabla132[[#This Row],[PROMEDIO]]),"")</f>
        <v>5.6074766355140193E-2</v>
      </c>
      <c r="K43" s="42"/>
      <c r="L43" s="18" t="str">
        <f>IF(Tabla132[[#This Row],[Columna4]]&gt;0,ABS(1-Tabla132[[#This Row],[Columna4]]/Tabla132[[#This Row],[PROMEDIO]]),"")</f>
        <v/>
      </c>
      <c r="M43" s="28"/>
      <c r="N43" s="18" t="str">
        <f>IF(Tabla132[[#This Row],[COTIZACIÓN 5]]&gt;0,ABS(1-Tabla132[[#This Row],[COTIZACIÓN 5]]/Tabla132[[#This Row],[PROMEDIO]]),"")</f>
        <v/>
      </c>
      <c r="O43" s="28"/>
      <c r="P43" s="18" t="str">
        <f>IF(Tabla132[[#This Row],[COTIZACIÓN 6]]&gt;0,ABS(1-Tabla132[[#This Row],[COTIZACIÓN 6]]/Tabla132[[#This Row],[PROMEDIO]]),"")</f>
        <v/>
      </c>
      <c r="Q43" s="16"/>
      <c r="R43" s="18" t="str">
        <f>IF(Tabla132[[#This Row],[COTIZACIÓN 7]]&gt;0,ABS(1-Tabla132[[#This Row],[COTIZACIÓN 7]]/Tabla132[[#This Row],[PROMEDIO]]),"")</f>
        <v/>
      </c>
      <c r="S43" s="16"/>
      <c r="T43" s="18" t="str">
        <f>IF(Tabla132[[#This Row],[COTIZACIÓN 8]]&gt;0,ABS(1-Tabla132[[#This Row],[COTIZACIÓN 8]]/Tabla132[[#This Row],[PROMEDIO]]),"")</f>
        <v/>
      </c>
      <c r="U43"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310300</v>
      </c>
      <c r="V43" s="26">
        <f>COUNT(Tabla132[[#This Row],[MACRO SOLUCIONES CAQUETA S.A.S.]:[DESVIACIÓN COT.8]])/2</f>
        <v>3</v>
      </c>
      <c r="W43" s="54">
        <v>5</v>
      </c>
      <c r="X43" s="59">
        <f>Tabla132[[#This Row],[PROMEDIO]]*Tabla132[[#This Row],[Cantidades Mínimas]]</f>
        <v>1551500</v>
      </c>
    </row>
    <row r="44" spans="1:24" ht="19.350000000000001" customHeight="1">
      <c r="A44" s="25">
        <v>42</v>
      </c>
      <c r="B44" s="38" t="s">
        <v>107</v>
      </c>
      <c r="C44" s="40">
        <v>21102000</v>
      </c>
      <c r="D44" s="37" t="s">
        <v>68</v>
      </c>
      <c r="E44" s="46">
        <v>300000</v>
      </c>
      <c r="F44" s="19">
        <f>IF(Tabla132[[#This Row],[MACRO SOLUCIONES CAQUETA S.A.S.]]&gt;0,ABS(1-Tabla132[[#This Row],[MACRO SOLUCIONES CAQUETA S.A.S.]]/Tabla132[[#This Row],[PROMEDIO]]),"")</f>
        <v>6.5420560747663559E-2</v>
      </c>
      <c r="G44" s="46">
        <v>324000</v>
      </c>
      <c r="H44" s="19">
        <f>IF(Tabla132[[#This Row],[FERRETERÍA DOS LIMAS]]&gt;0,ABS(1-Tabla132[[#This Row],[FERRETERÍA DOS LIMAS]]/Tabla132[[#This Row],[PROMEDIO]]),"")</f>
        <v>9.3457943925232545E-3</v>
      </c>
      <c r="I44" s="46">
        <v>339000</v>
      </c>
      <c r="J44" s="19">
        <f>IF(Tabla132[[#This Row],[QUALITY]]&gt;0,ABS(1-Tabla132[[#This Row],[QUALITY]]/Tabla132[[#This Row],[PROMEDIO]]),"")</f>
        <v>5.6074766355140193E-2</v>
      </c>
      <c r="K44" s="42"/>
      <c r="L44" s="18" t="str">
        <f>IF(Tabla132[[#This Row],[Columna4]]&gt;0,ABS(1-Tabla132[[#This Row],[Columna4]]/Tabla132[[#This Row],[PROMEDIO]]),"")</f>
        <v/>
      </c>
      <c r="M44" s="28"/>
      <c r="N44" s="18" t="str">
        <f>IF(Tabla132[[#This Row],[COTIZACIÓN 5]]&gt;0,ABS(1-Tabla132[[#This Row],[COTIZACIÓN 5]]/Tabla132[[#This Row],[PROMEDIO]]),"")</f>
        <v/>
      </c>
      <c r="O44" s="28"/>
      <c r="P44" s="18" t="str">
        <f>IF(Tabla132[[#This Row],[COTIZACIÓN 6]]&gt;0,ABS(1-Tabla132[[#This Row],[COTIZACIÓN 6]]/Tabla132[[#This Row],[PROMEDIO]]),"")</f>
        <v/>
      </c>
      <c r="Q44" s="16"/>
      <c r="R44" s="18" t="str">
        <f>IF(Tabla132[[#This Row],[COTIZACIÓN 7]]&gt;0,ABS(1-Tabla132[[#This Row],[COTIZACIÓN 7]]/Tabla132[[#This Row],[PROMEDIO]]),"")</f>
        <v/>
      </c>
      <c r="S44" s="16"/>
      <c r="T44" s="18" t="str">
        <f>IF(Tabla132[[#This Row],[COTIZACIÓN 8]]&gt;0,ABS(1-Tabla132[[#This Row],[COTIZACIÓN 8]]/Tabla132[[#This Row],[PROMEDIO]]),"")</f>
        <v/>
      </c>
      <c r="U44"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321000</v>
      </c>
      <c r="V44" s="26">
        <f>COUNT(Tabla132[[#This Row],[MACRO SOLUCIONES CAQUETA S.A.S.]:[DESVIACIÓN COT.8]])/2</f>
        <v>3</v>
      </c>
      <c r="W44" s="54">
        <v>15</v>
      </c>
      <c r="X44" s="59">
        <f>Tabla132[[#This Row],[PROMEDIO]]*Tabla132[[#This Row],[Cantidades Mínimas]]</f>
        <v>4815000</v>
      </c>
    </row>
    <row r="45" spans="1:24" ht="19.350000000000001" customHeight="1">
      <c r="A45" s="25">
        <v>43</v>
      </c>
      <c r="B45" s="38" t="s">
        <v>108</v>
      </c>
      <c r="C45" s="40">
        <v>10152000</v>
      </c>
      <c r="D45" s="37" t="s">
        <v>68</v>
      </c>
      <c r="E45" s="46">
        <v>2200</v>
      </c>
      <c r="F45" s="19">
        <f>IF(Tabla132[[#This Row],[MACRO SOLUCIONES CAQUETA S.A.S.]]&gt;0,ABS(1-Tabla132[[#This Row],[MACRO SOLUCIONES CAQUETA S.A.S.]]/Tabla132[[#This Row],[PROMEDIO]]),"")</f>
        <v>6.5420560747663559E-2</v>
      </c>
      <c r="G45" s="46">
        <v>2376</v>
      </c>
      <c r="H45" s="19">
        <f>IF(Tabla132[[#This Row],[FERRETERÍA DOS LIMAS]]&gt;0,ABS(1-Tabla132[[#This Row],[FERRETERÍA DOS LIMAS]]/Tabla132[[#This Row],[PROMEDIO]]),"")</f>
        <v>9.3457943925232545E-3</v>
      </c>
      <c r="I45" s="46">
        <v>2486</v>
      </c>
      <c r="J45" s="19">
        <f>IF(Tabla132[[#This Row],[QUALITY]]&gt;0,ABS(1-Tabla132[[#This Row],[QUALITY]]/Tabla132[[#This Row],[PROMEDIO]]),"")</f>
        <v>5.6074766355140193E-2</v>
      </c>
      <c r="K45" s="42"/>
      <c r="L45" s="18" t="str">
        <f>IF(Tabla132[[#This Row],[Columna4]]&gt;0,ABS(1-Tabla132[[#This Row],[Columna4]]/Tabla132[[#This Row],[PROMEDIO]]),"")</f>
        <v/>
      </c>
      <c r="M45" s="28"/>
      <c r="N45" s="18" t="str">
        <f>IF(Tabla132[[#This Row],[COTIZACIÓN 5]]&gt;0,ABS(1-Tabla132[[#This Row],[COTIZACIÓN 5]]/Tabla132[[#This Row],[PROMEDIO]]),"")</f>
        <v/>
      </c>
      <c r="O45" s="28"/>
      <c r="P45" s="18" t="str">
        <f>IF(Tabla132[[#This Row],[COTIZACIÓN 6]]&gt;0,ABS(1-Tabla132[[#This Row],[COTIZACIÓN 6]]/Tabla132[[#This Row],[PROMEDIO]]),"")</f>
        <v/>
      </c>
      <c r="Q45" s="16"/>
      <c r="R45" s="18" t="str">
        <f>IF(Tabla132[[#This Row],[COTIZACIÓN 7]]&gt;0,ABS(1-Tabla132[[#This Row],[COTIZACIÓN 7]]/Tabla132[[#This Row],[PROMEDIO]]),"")</f>
        <v/>
      </c>
      <c r="S45" s="16"/>
      <c r="T45" s="18" t="str">
        <f>IF(Tabla132[[#This Row],[COTIZACIÓN 8]]&gt;0,ABS(1-Tabla132[[#This Row],[COTIZACIÓN 8]]/Tabla132[[#This Row],[PROMEDIO]]),"")</f>
        <v/>
      </c>
      <c r="U45"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2354</v>
      </c>
      <c r="V45" s="26">
        <f>COUNT(Tabla132[[#This Row],[MACRO SOLUCIONES CAQUETA S.A.S.]:[DESVIACIÓN COT.8]])/2</f>
        <v>3</v>
      </c>
      <c r="W45" s="54">
        <v>1417</v>
      </c>
      <c r="X45" s="59">
        <f>Tabla132[[#This Row],[PROMEDIO]]*Tabla132[[#This Row],[Cantidades Mínimas]]</f>
        <v>3335618</v>
      </c>
    </row>
    <row r="46" spans="1:24" ht="19.350000000000001" customHeight="1">
      <c r="A46" s="25">
        <v>44</v>
      </c>
      <c r="B46" s="38" t="s">
        <v>109</v>
      </c>
      <c r="C46" s="40">
        <v>40142000</v>
      </c>
      <c r="D46" s="37" t="s">
        <v>68</v>
      </c>
      <c r="E46" s="46">
        <v>200000</v>
      </c>
      <c r="F46" s="19">
        <f>IF(Tabla132[[#This Row],[MACRO SOLUCIONES CAQUETA S.A.S.]]&gt;0,ABS(1-Tabla132[[#This Row],[MACRO SOLUCIONES CAQUETA S.A.S.]]/Tabla132[[#This Row],[PROMEDIO]]),"")</f>
        <v>6.5420560747663559E-2</v>
      </c>
      <c r="G46" s="46">
        <v>216000</v>
      </c>
      <c r="H46" s="19">
        <f>IF(Tabla132[[#This Row],[FERRETERÍA DOS LIMAS]]&gt;0,ABS(1-Tabla132[[#This Row],[FERRETERÍA DOS LIMAS]]/Tabla132[[#This Row],[PROMEDIO]]),"")</f>
        <v>9.3457943925232545E-3</v>
      </c>
      <c r="I46" s="46">
        <v>226000</v>
      </c>
      <c r="J46" s="19">
        <f>IF(Tabla132[[#This Row],[QUALITY]]&gt;0,ABS(1-Tabla132[[#This Row],[QUALITY]]/Tabla132[[#This Row],[PROMEDIO]]),"")</f>
        <v>5.6074766355140193E-2</v>
      </c>
      <c r="K46" s="42"/>
      <c r="L46" s="18" t="str">
        <f>IF(Tabla132[[#This Row],[Columna4]]&gt;0,ABS(1-Tabla132[[#This Row],[Columna4]]/Tabla132[[#This Row],[PROMEDIO]]),"")</f>
        <v/>
      </c>
      <c r="M46" s="28"/>
      <c r="N46" s="18" t="str">
        <f>IF(Tabla132[[#This Row],[COTIZACIÓN 5]]&gt;0,ABS(1-Tabla132[[#This Row],[COTIZACIÓN 5]]/Tabla132[[#This Row],[PROMEDIO]]),"")</f>
        <v/>
      </c>
      <c r="O46" s="28"/>
      <c r="P46" s="18" t="str">
        <f>IF(Tabla132[[#This Row],[COTIZACIÓN 6]]&gt;0,ABS(1-Tabla132[[#This Row],[COTIZACIÓN 6]]/Tabla132[[#This Row],[PROMEDIO]]),"")</f>
        <v/>
      </c>
      <c r="Q46" s="16"/>
      <c r="R46" s="18" t="str">
        <f>IF(Tabla132[[#This Row],[COTIZACIÓN 7]]&gt;0,ABS(1-Tabla132[[#This Row],[COTIZACIÓN 7]]/Tabla132[[#This Row],[PROMEDIO]]),"")</f>
        <v/>
      </c>
      <c r="S46" s="16"/>
      <c r="T46" s="18" t="str">
        <f>IF(Tabla132[[#This Row],[COTIZACIÓN 8]]&gt;0,ABS(1-Tabla132[[#This Row],[COTIZACIÓN 8]]/Tabla132[[#This Row],[PROMEDIO]]),"")</f>
        <v/>
      </c>
      <c r="U46"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214000</v>
      </c>
      <c r="V46" s="26">
        <f>COUNT(Tabla132[[#This Row],[MACRO SOLUCIONES CAQUETA S.A.S.]:[DESVIACIÓN COT.8]])/2</f>
        <v>3</v>
      </c>
      <c r="W46" s="54">
        <v>13</v>
      </c>
      <c r="X46" s="59">
        <f>Tabla132[[#This Row],[PROMEDIO]]*Tabla132[[#This Row],[Cantidades Mínimas]]</f>
        <v>2782000</v>
      </c>
    </row>
    <row r="47" spans="1:24" ht="19.350000000000001" customHeight="1">
      <c r="A47" s="25">
        <v>45</v>
      </c>
      <c r="B47" s="38" t="s">
        <v>110</v>
      </c>
      <c r="C47" s="40">
        <v>21101800</v>
      </c>
      <c r="D47" s="37" t="s">
        <v>68</v>
      </c>
      <c r="E47" s="46">
        <v>450000</v>
      </c>
      <c r="F47" s="19">
        <f>IF(Tabla132[[#This Row],[MACRO SOLUCIONES CAQUETA S.A.S.]]&gt;0,ABS(1-Tabla132[[#This Row],[MACRO SOLUCIONES CAQUETA S.A.S.]]/Tabla132[[#This Row],[PROMEDIO]]),"")</f>
        <v>6.5420560747663559E-2</v>
      </c>
      <c r="G47" s="46">
        <v>486000</v>
      </c>
      <c r="H47" s="19">
        <f>IF(Tabla132[[#This Row],[FERRETERÍA DOS LIMAS]]&gt;0,ABS(1-Tabla132[[#This Row],[FERRETERÍA DOS LIMAS]]/Tabla132[[#This Row],[PROMEDIO]]),"")</f>
        <v>9.3457943925232545E-3</v>
      </c>
      <c r="I47" s="46">
        <v>508500</v>
      </c>
      <c r="J47" s="19">
        <f>IF(Tabla132[[#This Row],[QUALITY]]&gt;0,ABS(1-Tabla132[[#This Row],[QUALITY]]/Tabla132[[#This Row],[PROMEDIO]]),"")</f>
        <v>5.6074766355140193E-2</v>
      </c>
      <c r="K47" s="42"/>
      <c r="L47" s="18" t="str">
        <f>IF(Tabla132[[#This Row],[Columna4]]&gt;0,ABS(1-Tabla132[[#This Row],[Columna4]]/Tabla132[[#This Row],[PROMEDIO]]),"")</f>
        <v/>
      </c>
      <c r="M47" s="28"/>
      <c r="N47" s="18" t="str">
        <f>IF(Tabla132[[#This Row],[COTIZACIÓN 5]]&gt;0,ABS(1-Tabla132[[#This Row],[COTIZACIÓN 5]]/Tabla132[[#This Row],[PROMEDIO]]),"")</f>
        <v/>
      </c>
      <c r="O47" s="28"/>
      <c r="P47" s="18" t="str">
        <f>IF(Tabla132[[#This Row],[COTIZACIÓN 6]]&gt;0,ABS(1-Tabla132[[#This Row],[COTIZACIÓN 6]]/Tabla132[[#This Row],[PROMEDIO]]),"")</f>
        <v/>
      </c>
      <c r="Q47" s="16"/>
      <c r="R47" s="18" t="str">
        <f>IF(Tabla132[[#This Row],[COTIZACIÓN 7]]&gt;0,ABS(1-Tabla132[[#This Row],[COTIZACIÓN 7]]/Tabla132[[#This Row],[PROMEDIO]]),"")</f>
        <v/>
      </c>
      <c r="S47" s="16"/>
      <c r="T47" s="18" t="str">
        <f>IF(Tabla132[[#This Row],[COTIZACIÓN 8]]&gt;0,ABS(1-Tabla132[[#This Row],[COTIZACIÓN 8]]/Tabla132[[#This Row],[PROMEDIO]]),"")</f>
        <v/>
      </c>
      <c r="U47"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481500</v>
      </c>
      <c r="V47" s="26">
        <f>COUNT(Tabla132[[#This Row],[MACRO SOLUCIONES CAQUETA S.A.S.]:[DESVIACIÓN COT.8]])/2</f>
        <v>3</v>
      </c>
      <c r="W47" s="54">
        <v>31</v>
      </c>
      <c r="X47" s="59">
        <f>Tabla132[[#This Row],[PROMEDIO]]*Tabla132[[#This Row],[Cantidades Mínimas]]</f>
        <v>14926500</v>
      </c>
    </row>
    <row r="48" spans="1:24" ht="19.350000000000001" customHeight="1">
      <c r="A48" s="25">
        <v>46</v>
      </c>
      <c r="B48" s="38" t="s">
        <v>111</v>
      </c>
      <c r="C48" s="40">
        <v>24111800</v>
      </c>
      <c r="D48" s="37" t="s">
        <v>68</v>
      </c>
      <c r="E48" s="46">
        <v>1300000</v>
      </c>
      <c r="F48" s="19">
        <f>IF(Tabla132[[#This Row],[MACRO SOLUCIONES CAQUETA S.A.S.]]&gt;0,ABS(1-Tabla132[[#This Row],[MACRO SOLUCIONES CAQUETA S.A.S.]]/Tabla132[[#This Row],[PROMEDIO]]),"")</f>
        <v>6.5420560747663559E-2</v>
      </c>
      <c r="G48" s="46">
        <v>1404000</v>
      </c>
      <c r="H48" s="19">
        <f>IF(Tabla132[[#This Row],[FERRETERÍA DOS LIMAS]]&gt;0,ABS(1-Tabla132[[#This Row],[FERRETERÍA DOS LIMAS]]/Tabla132[[#This Row],[PROMEDIO]]),"")</f>
        <v>9.3457943925232545E-3</v>
      </c>
      <c r="I48" s="46">
        <v>1469000</v>
      </c>
      <c r="J48" s="19">
        <f>IF(Tabla132[[#This Row],[QUALITY]]&gt;0,ABS(1-Tabla132[[#This Row],[QUALITY]]/Tabla132[[#This Row],[PROMEDIO]]),"")</f>
        <v>5.6074766355140193E-2</v>
      </c>
      <c r="K48" s="42"/>
      <c r="L48" s="18" t="str">
        <f>IF(Tabla132[[#This Row],[Columna4]]&gt;0,ABS(1-Tabla132[[#This Row],[Columna4]]/Tabla132[[#This Row],[PROMEDIO]]),"")</f>
        <v/>
      </c>
      <c r="M48" s="28"/>
      <c r="N48" s="18" t="str">
        <f>IF(Tabla132[[#This Row],[COTIZACIÓN 5]]&gt;0,ABS(1-Tabla132[[#This Row],[COTIZACIÓN 5]]/Tabla132[[#This Row],[PROMEDIO]]),"")</f>
        <v/>
      </c>
      <c r="O48" s="28"/>
      <c r="P48" s="18" t="str">
        <f>IF(Tabla132[[#This Row],[COTIZACIÓN 6]]&gt;0,ABS(1-Tabla132[[#This Row],[COTIZACIÓN 6]]/Tabla132[[#This Row],[PROMEDIO]]),"")</f>
        <v/>
      </c>
      <c r="Q48" s="16"/>
      <c r="R48" s="18" t="str">
        <f>IF(Tabla132[[#This Row],[COTIZACIÓN 7]]&gt;0,ABS(1-Tabla132[[#This Row],[COTIZACIÓN 7]]/Tabla132[[#This Row],[PROMEDIO]]),"")</f>
        <v/>
      </c>
      <c r="S48" s="16"/>
      <c r="T48" s="18" t="str">
        <f>IF(Tabla132[[#This Row],[COTIZACIÓN 8]]&gt;0,ABS(1-Tabla132[[#This Row],[COTIZACIÓN 8]]/Tabla132[[#This Row],[PROMEDIO]]),"")</f>
        <v/>
      </c>
      <c r="U48"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1391000</v>
      </c>
      <c r="V48" s="26">
        <f>COUNT(Tabla132[[#This Row],[MACRO SOLUCIONES CAQUETA S.A.S.]:[DESVIACIÓN COT.8]])/2</f>
        <v>3</v>
      </c>
      <c r="W48" s="54">
        <v>1</v>
      </c>
      <c r="X48" s="59">
        <f>Tabla132[[#This Row],[PROMEDIO]]*Tabla132[[#This Row],[Cantidades Mínimas]]</f>
        <v>1391000</v>
      </c>
    </row>
    <row r="49" spans="1:24" ht="19.350000000000001" customHeight="1">
      <c r="A49" s="25">
        <v>47</v>
      </c>
      <c r="B49" s="38" t="s">
        <v>112</v>
      </c>
      <c r="C49" s="40">
        <v>27112000</v>
      </c>
      <c r="D49" s="37" t="s">
        <v>68</v>
      </c>
      <c r="E49" s="46">
        <v>70000</v>
      </c>
      <c r="F49" s="19">
        <f>IF(Tabla132[[#This Row],[MACRO SOLUCIONES CAQUETA S.A.S.]]&gt;0,ABS(1-Tabla132[[#This Row],[MACRO SOLUCIONES CAQUETA S.A.S.]]/Tabla132[[#This Row],[PROMEDIO]]),"")</f>
        <v>6.5420560747663559E-2</v>
      </c>
      <c r="G49" s="46">
        <v>75600</v>
      </c>
      <c r="H49" s="19">
        <f>IF(Tabla132[[#This Row],[FERRETERÍA DOS LIMAS]]&gt;0,ABS(1-Tabla132[[#This Row],[FERRETERÍA DOS LIMAS]]/Tabla132[[#This Row],[PROMEDIO]]),"")</f>
        <v>9.3457943925232545E-3</v>
      </c>
      <c r="I49" s="46">
        <v>79100</v>
      </c>
      <c r="J49" s="19">
        <f>IF(Tabla132[[#This Row],[QUALITY]]&gt;0,ABS(1-Tabla132[[#This Row],[QUALITY]]/Tabla132[[#This Row],[PROMEDIO]]),"")</f>
        <v>5.6074766355140193E-2</v>
      </c>
      <c r="K49" s="42"/>
      <c r="L49" s="18" t="str">
        <f>IF(Tabla132[[#This Row],[Columna4]]&gt;0,ABS(1-Tabla132[[#This Row],[Columna4]]/Tabla132[[#This Row],[PROMEDIO]]),"")</f>
        <v/>
      </c>
      <c r="M49" s="28"/>
      <c r="N49" s="18" t="str">
        <f>IF(Tabla132[[#This Row],[COTIZACIÓN 5]]&gt;0,ABS(1-Tabla132[[#This Row],[COTIZACIÓN 5]]/Tabla132[[#This Row],[PROMEDIO]]),"")</f>
        <v/>
      </c>
      <c r="O49" s="28"/>
      <c r="P49" s="18" t="str">
        <f>IF(Tabla132[[#This Row],[COTIZACIÓN 6]]&gt;0,ABS(1-Tabla132[[#This Row],[COTIZACIÓN 6]]/Tabla132[[#This Row],[PROMEDIO]]),"")</f>
        <v/>
      </c>
      <c r="Q49" s="16"/>
      <c r="R49" s="18" t="str">
        <f>IF(Tabla132[[#This Row],[COTIZACIÓN 7]]&gt;0,ABS(1-Tabla132[[#This Row],[COTIZACIÓN 7]]/Tabla132[[#This Row],[PROMEDIO]]),"")</f>
        <v/>
      </c>
      <c r="S49" s="16"/>
      <c r="T49" s="18" t="str">
        <f>IF(Tabla132[[#This Row],[COTIZACIÓN 8]]&gt;0,ABS(1-Tabla132[[#This Row],[COTIZACIÓN 8]]/Tabla132[[#This Row],[PROMEDIO]]),"")</f>
        <v/>
      </c>
      <c r="U49"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74900</v>
      </c>
      <c r="V49" s="26">
        <f>COUNT(Tabla132[[#This Row],[MACRO SOLUCIONES CAQUETA S.A.S.]:[DESVIACIÓN COT.8]])/2</f>
        <v>3</v>
      </c>
      <c r="W49" s="54">
        <v>12</v>
      </c>
      <c r="X49" s="59">
        <f>Tabla132[[#This Row],[PROMEDIO]]*Tabla132[[#This Row],[Cantidades Mínimas]]</f>
        <v>898800</v>
      </c>
    </row>
    <row r="50" spans="1:24" ht="19.350000000000001" customHeight="1">
      <c r="A50" s="25">
        <v>48</v>
      </c>
      <c r="B50" s="38" t="s">
        <v>113</v>
      </c>
      <c r="C50" s="40">
        <v>27112000</v>
      </c>
      <c r="D50" s="37" t="s">
        <v>68</v>
      </c>
      <c r="E50" s="46">
        <v>75000</v>
      </c>
      <c r="F50" s="19">
        <f>IF(Tabla132[[#This Row],[MACRO SOLUCIONES CAQUETA S.A.S.]]&gt;0,ABS(1-Tabla132[[#This Row],[MACRO SOLUCIONES CAQUETA S.A.S.]]/Tabla132[[#This Row],[PROMEDIO]]),"")</f>
        <v>6.5420560747663559E-2</v>
      </c>
      <c r="G50" s="46">
        <v>81000</v>
      </c>
      <c r="H50" s="19">
        <f>IF(Tabla132[[#This Row],[FERRETERÍA DOS LIMAS]]&gt;0,ABS(1-Tabla132[[#This Row],[FERRETERÍA DOS LIMAS]]/Tabla132[[#This Row],[PROMEDIO]]),"")</f>
        <v>9.3457943925232545E-3</v>
      </c>
      <c r="I50" s="46">
        <v>84750</v>
      </c>
      <c r="J50" s="19">
        <f>IF(Tabla132[[#This Row],[QUALITY]]&gt;0,ABS(1-Tabla132[[#This Row],[QUALITY]]/Tabla132[[#This Row],[PROMEDIO]]),"")</f>
        <v>5.6074766355140193E-2</v>
      </c>
      <c r="K50" s="42"/>
      <c r="L50" s="18" t="str">
        <f>IF(Tabla132[[#This Row],[Columna4]]&gt;0,ABS(1-Tabla132[[#This Row],[Columna4]]/Tabla132[[#This Row],[PROMEDIO]]),"")</f>
        <v/>
      </c>
      <c r="M50" s="28"/>
      <c r="N50" s="18" t="str">
        <f>IF(Tabla132[[#This Row],[COTIZACIÓN 5]]&gt;0,ABS(1-Tabla132[[#This Row],[COTIZACIÓN 5]]/Tabla132[[#This Row],[PROMEDIO]]),"")</f>
        <v/>
      </c>
      <c r="O50" s="28"/>
      <c r="P50" s="18" t="str">
        <f>IF(Tabla132[[#This Row],[COTIZACIÓN 6]]&gt;0,ABS(1-Tabla132[[#This Row],[COTIZACIÓN 6]]/Tabla132[[#This Row],[PROMEDIO]]),"")</f>
        <v/>
      </c>
      <c r="Q50" s="16"/>
      <c r="R50" s="18" t="str">
        <f>IF(Tabla132[[#This Row],[COTIZACIÓN 7]]&gt;0,ABS(1-Tabla132[[#This Row],[COTIZACIÓN 7]]/Tabla132[[#This Row],[PROMEDIO]]),"")</f>
        <v/>
      </c>
      <c r="S50" s="16"/>
      <c r="T50" s="18" t="str">
        <f>IF(Tabla132[[#This Row],[COTIZACIÓN 8]]&gt;0,ABS(1-Tabla132[[#This Row],[COTIZACIÓN 8]]/Tabla132[[#This Row],[PROMEDIO]]),"")</f>
        <v/>
      </c>
      <c r="U50"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80250</v>
      </c>
      <c r="V50" s="26">
        <f>COUNT(Tabla132[[#This Row],[MACRO SOLUCIONES CAQUETA S.A.S.]:[DESVIACIÓN COT.8]])/2</f>
        <v>3</v>
      </c>
      <c r="W50" s="54">
        <v>12</v>
      </c>
      <c r="X50" s="59">
        <f>Tabla132[[#This Row],[PROMEDIO]]*Tabla132[[#This Row],[Cantidades Mínimas]]</f>
        <v>963000</v>
      </c>
    </row>
    <row r="51" spans="1:24" ht="19.350000000000001" customHeight="1">
      <c r="A51" s="25">
        <v>49</v>
      </c>
      <c r="B51" s="38" t="s">
        <v>114</v>
      </c>
      <c r="C51" s="40">
        <v>27112000</v>
      </c>
      <c r="D51" s="37" t="s">
        <v>68</v>
      </c>
      <c r="E51" s="46">
        <v>69000</v>
      </c>
      <c r="F51" s="19">
        <f>IF(Tabla132[[#This Row],[MACRO SOLUCIONES CAQUETA S.A.S.]]&gt;0,ABS(1-Tabla132[[#This Row],[MACRO SOLUCIONES CAQUETA S.A.S.]]/Tabla132[[#This Row],[PROMEDIO]]),"")</f>
        <v>6.5420560747663559E-2</v>
      </c>
      <c r="G51" s="46">
        <v>74520</v>
      </c>
      <c r="H51" s="19">
        <f>IF(Tabla132[[#This Row],[FERRETERÍA DOS LIMAS]]&gt;0,ABS(1-Tabla132[[#This Row],[FERRETERÍA DOS LIMAS]]/Tabla132[[#This Row],[PROMEDIO]]),"")</f>
        <v>9.3457943925232545E-3</v>
      </c>
      <c r="I51" s="46">
        <v>77970</v>
      </c>
      <c r="J51" s="19">
        <f>IF(Tabla132[[#This Row],[QUALITY]]&gt;0,ABS(1-Tabla132[[#This Row],[QUALITY]]/Tabla132[[#This Row],[PROMEDIO]]),"")</f>
        <v>5.6074766355140193E-2</v>
      </c>
      <c r="K51" s="42"/>
      <c r="L51" s="18" t="str">
        <f>IF(Tabla132[[#This Row],[Columna4]]&gt;0,ABS(1-Tabla132[[#This Row],[Columna4]]/Tabla132[[#This Row],[PROMEDIO]]),"")</f>
        <v/>
      </c>
      <c r="M51" s="28"/>
      <c r="N51" s="18" t="str">
        <f>IF(Tabla132[[#This Row],[COTIZACIÓN 5]]&gt;0,ABS(1-Tabla132[[#This Row],[COTIZACIÓN 5]]/Tabla132[[#This Row],[PROMEDIO]]),"")</f>
        <v/>
      </c>
      <c r="O51" s="28"/>
      <c r="P51" s="18" t="str">
        <f>IF(Tabla132[[#This Row],[COTIZACIÓN 6]]&gt;0,ABS(1-Tabla132[[#This Row],[COTIZACIÓN 6]]/Tabla132[[#This Row],[PROMEDIO]]),"")</f>
        <v/>
      </c>
      <c r="Q51" s="16"/>
      <c r="R51" s="18" t="str">
        <f>IF(Tabla132[[#This Row],[COTIZACIÓN 7]]&gt;0,ABS(1-Tabla132[[#This Row],[COTIZACIÓN 7]]/Tabla132[[#This Row],[PROMEDIO]]),"")</f>
        <v/>
      </c>
      <c r="S51" s="16"/>
      <c r="T51" s="18" t="str">
        <f>IF(Tabla132[[#This Row],[COTIZACIÓN 8]]&gt;0,ABS(1-Tabla132[[#This Row],[COTIZACIÓN 8]]/Tabla132[[#This Row],[PROMEDIO]]),"")</f>
        <v/>
      </c>
      <c r="U51"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73830</v>
      </c>
      <c r="V51" s="26">
        <f>COUNT(Tabla132[[#This Row],[MACRO SOLUCIONES CAQUETA S.A.S.]:[DESVIACIÓN COT.8]])/2</f>
        <v>3</v>
      </c>
      <c r="W51" s="54">
        <v>13</v>
      </c>
      <c r="X51" s="59">
        <f>Tabla132[[#This Row],[PROMEDIO]]*Tabla132[[#This Row],[Cantidades Mínimas]]</f>
        <v>959790</v>
      </c>
    </row>
    <row r="52" spans="1:24" ht="19.350000000000001" customHeight="1">
      <c r="A52" s="25">
        <v>50</v>
      </c>
      <c r="B52" s="38" t="s">
        <v>115</v>
      </c>
      <c r="C52" s="40">
        <v>30151500</v>
      </c>
      <c r="D52" s="37" t="s">
        <v>68</v>
      </c>
      <c r="E52" s="46">
        <v>115000</v>
      </c>
      <c r="F52" s="19">
        <f>IF(Tabla132[[#This Row],[MACRO SOLUCIONES CAQUETA S.A.S.]]&gt;0,ABS(1-Tabla132[[#This Row],[MACRO SOLUCIONES CAQUETA S.A.S.]]/Tabla132[[#This Row],[PROMEDIO]]),"")</f>
        <v>6.5420560747663559E-2</v>
      </c>
      <c r="G52" s="46">
        <v>124200</v>
      </c>
      <c r="H52" s="19">
        <f>IF(Tabla132[[#This Row],[FERRETERÍA DOS LIMAS]]&gt;0,ABS(1-Tabla132[[#This Row],[FERRETERÍA DOS LIMAS]]/Tabla132[[#This Row],[PROMEDIO]]),"")</f>
        <v>9.3457943925232545E-3</v>
      </c>
      <c r="I52" s="46">
        <v>129950</v>
      </c>
      <c r="J52" s="19">
        <f>IF(Tabla132[[#This Row],[QUALITY]]&gt;0,ABS(1-Tabla132[[#This Row],[QUALITY]]/Tabla132[[#This Row],[PROMEDIO]]),"")</f>
        <v>5.6074766355140193E-2</v>
      </c>
      <c r="K52" s="42"/>
      <c r="L52" s="18" t="str">
        <f>IF(Tabla132[[#This Row],[Columna4]]&gt;0,ABS(1-Tabla132[[#This Row],[Columna4]]/Tabla132[[#This Row],[PROMEDIO]]),"")</f>
        <v/>
      </c>
      <c r="M52" s="28"/>
      <c r="N52" s="18" t="str">
        <f>IF(Tabla132[[#This Row],[COTIZACIÓN 5]]&gt;0,ABS(1-Tabla132[[#This Row],[COTIZACIÓN 5]]/Tabla132[[#This Row],[PROMEDIO]]),"")</f>
        <v/>
      </c>
      <c r="O52" s="28"/>
      <c r="P52" s="18" t="str">
        <f>IF(Tabla132[[#This Row],[COTIZACIÓN 6]]&gt;0,ABS(1-Tabla132[[#This Row],[COTIZACIÓN 6]]/Tabla132[[#This Row],[PROMEDIO]]),"")</f>
        <v/>
      </c>
      <c r="Q52" s="16"/>
      <c r="R52" s="18" t="str">
        <f>IF(Tabla132[[#This Row],[COTIZACIÓN 7]]&gt;0,ABS(1-Tabla132[[#This Row],[COTIZACIÓN 7]]/Tabla132[[#This Row],[PROMEDIO]]),"")</f>
        <v/>
      </c>
      <c r="S52" s="16"/>
      <c r="T52" s="18" t="str">
        <f>IF(Tabla132[[#This Row],[COTIZACIÓN 8]]&gt;0,ABS(1-Tabla132[[#This Row],[COTIZACIÓN 8]]/Tabla132[[#This Row],[PROMEDIO]]),"")</f>
        <v/>
      </c>
      <c r="U52"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123050</v>
      </c>
      <c r="V52" s="26">
        <f>COUNT(Tabla132[[#This Row],[MACRO SOLUCIONES CAQUETA S.A.S.]:[DESVIACIÓN COT.8]])/2</f>
        <v>3</v>
      </c>
      <c r="W52" s="54">
        <v>35</v>
      </c>
      <c r="X52" s="59">
        <f>Tabla132[[#This Row],[PROMEDIO]]*Tabla132[[#This Row],[Cantidades Mínimas]]</f>
        <v>4306750</v>
      </c>
    </row>
    <row r="53" spans="1:24" ht="19.350000000000001" customHeight="1">
      <c r="A53" s="25">
        <v>51</v>
      </c>
      <c r="B53" s="38" t="s">
        <v>116</v>
      </c>
      <c r="C53" s="40">
        <v>11162100</v>
      </c>
      <c r="D53" s="37" t="s">
        <v>68</v>
      </c>
      <c r="E53" s="46">
        <v>360000</v>
      </c>
      <c r="F53" s="19">
        <f>IF(Tabla132[[#This Row],[MACRO SOLUCIONES CAQUETA S.A.S.]]&gt;0,ABS(1-Tabla132[[#This Row],[MACRO SOLUCIONES CAQUETA S.A.S.]]/Tabla132[[#This Row],[PROMEDIO]]),"")</f>
        <v>6.5420560747663559E-2</v>
      </c>
      <c r="G53" s="46">
        <v>388800</v>
      </c>
      <c r="H53" s="19">
        <f>IF(Tabla132[[#This Row],[FERRETERÍA DOS LIMAS]]&gt;0,ABS(1-Tabla132[[#This Row],[FERRETERÍA DOS LIMAS]]/Tabla132[[#This Row],[PROMEDIO]]),"")</f>
        <v>9.3457943925232545E-3</v>
      </c>
      <c r="I53" s="46">
        <v>406800</v>
      </c>
      <c r="J53" s="19">
        <f>IF(Tabla132[[#This Row],[QUALITY]]&gt;0,ABS(1-Tabla132[[#This Row],[QUALITY]]/Tabla132[[#This Row],[PROMEDIO]]),"")</f>
        <v>5.6074766355140193E-2</v>
      </c>
      <c r="K53" s="42"/>
      <c r="L53" s="18" t="str">
        <f>IF(Tabla132[[#This Row],[Columna4]]&gt;0,ABS(1-Tabla132[[#This Row],[Columna4]]/Tabla132[[#This Row],[PROMEDIO]]),"")</f>
        <v/>
      </c>
      <c r="M53" s="28"/>
      <c r="N53" s="18" t="str">
        <f>IF(Tabla132[[#This Row],[COTIZACIÓN 5]]&gt;0,ABS(1-Tabla132[[#This Row],[COTIZACIÓN 5]]/Tabla132[[#This Row],[PROMEDIO]]),"")</f>
        <v/>
      </c>
      <c r="O53" s="28"/>
      <c r="P53" s="18" t="str">
        <f>IF(Tabla132[[#This Row],[COTIZACIÓN 6]]&gt;0,ABS(1-Tabla132[[#This Row],[COTIZACIÓN 6]]/Tabla132[[#This Row],[PROMEDIO]]),"")</f>
        <v/>
      </c>
      <c r="Q53" s="16"/>
      <c r="R53" s="18" t="str">
        <f>IF(Tabla132[[#This Row],[COTIZACIÓN 7]]&gt;0,ABS(1-Tabla132[[#This Row],[COTIZACIÓN 7]]/Tabla132[[#This Row],[PROMEDIO]]),"")</f>
        <v/>
      </c>
      <c r="S53" s="16"/>
      <c r="T53" s="18" t="str">
        <f>IF(Tabla132[[#This Row],[COTIZACIÓN 8]]&gt;0,ABS(1-Tabla132[[#This Row],[COTIZACIÓN 8]]/Tabla132[[#This Row],[PROMEDIO]]),"")</f>
        <v/>
      </c>
      <c r="U53"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385200</v>
      </c>
      <c r="V53" s="26">
        <f>COUNT(Tabla132[[#This Row],[MACRO SOLUCIONES CAQUETA S.A.S.]:[DESVIACIÓN COT.8]])/2</f>
        <v>3</v>
      </c>
      <c r="W53" s="54">
        <v>1</v>
      </c>
      <c r="X53" s="59">
        <f>Tabla132[[#This Row],[PROMEDIO]]*Tabla132[[#This Row],[Cantidades Mínimas]]</f>
        <v>385200</v>
      </c>
    </row>
    <row r="54" spans="1:24" ht="19.350000000000001" customHeight="1">
      <c r="A54" s="25">
        <v>52</v>
      </c>
      <c r="B54" s="38" t="s">
        <v>117</v>
      </c>
      <c r="C54" s="40">
        <v>27112800</v>
      </c>
      <c r="D54" s="37" t="s">
        <v>68</v>
      </c>
      <c r="E54" s="46">
        <v>22000</v>
      </c>
      <c r="F54" s="19">
        <f>IF(Tabla132[[#This Row],[MACRO SOLUCIONES CAQUETA S.A.S.]]&gt;0,ABS(1-Tabla132[[#This Row],[MACRO SOLUCIONES CAQUETA S.A.S.]]/Tabla132[[#This Row],[PROMEDIO]]),"")</f>
        <v>6.5420560747663559E-2</v>
      </c>
      <c r="G54" s="46">
        <v>23760</v>
      </c>
      <c r="H54" s="19">
        <f>IF(Tabla132[[#This Row],[FERRETERÍA DOS LIMAS]]&gt;0,ABS(1-Tabla132[[#This Row],[FERRETERÍA DOS LIMAS]]/Tabla132[[#This Row],[PROMEDIO]]),"")</f>
        <v>9.3457943925232545E-3</v>
      </c>
      <c r="I54" s="46">
        <v>24860</v>
      </c>
      <c r="J54" s="19">
        <f>IF(Tabla132[[#This Row],[QUALITY]]&gt;0,ABS(1-Tabla132[[#This Row],[QUALITY]]/Tabla132[[#This Row],[PROMEDIO]]),"")</f>
        <v>5.6074766355140193E-2</v>
      </c>
      <c r="K54" s="42"/>
      <c r="L54" s="18" t="str">
        <f>IF(Tabla132[[#This Row],[Columna4]]&gt;0,ABS(1-Tabla132[[#This Row],[Columna4]]/Tabla132[[#This Row],[PROMEDIO]]),"")</f>
        <v/>
      </c>
      <c r="M54" s="28"/>
      <c r="N54" s="18" t="str">
        <f>IF(Tabla132[[#This Row],[COTIZACIÓN 5]]&gt;0,ABS(1-Tabla132[[#This Row],[COTIZACIÓN 5]]/Tabla132[[#This Row],[PROMEDIO]]),"")</f>
        <v/>
      </c>
      <c r="O54" s="28"/>
      <c r="P54" s="18" t="str">
        <f>IF(Tabla132[[#This Row],[COTIZACIÓN 6]]&gt;0,ABS(1-Tabla132[[#This Row],[COTIZACIÓN 6]]/Tabla132[[#This Row],[PROMEDIO]]),"")</f>
        <v/>
      </c>
      <c r="Q54" s="16"/>
      <c r="R54" s="18" t="str">
        <f>IF(Tabla132[[#This Row],[COTIZACIÓN 7]]&gt;0,ABS(1-Tabla132[[#This Row],[COTIZACIÓN 7]]/Tabla132[[#This Row],[PROMEDIO]]),"")</f>
        <v/>
      </c>
      <c r="S54" s="16"/>
      <c r="T54" s="18" t="str">
        <f>IF(Tabla132[[#This Row],[COTIZACIÓN 8]]&gt;0,ABS(1-Tabla132[[#This Row],[COTIZACIÓN 8]]/Tabla132[[#This Row],[PROMEDIO]]),"")</f>
        <v/>
      </c>
      <c r="U54"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23540</v>
      </c>
      <c r="V54" s="26">
        <f>COUNT(Tabla132[[#This Row],[MACRO SOLUCIONES CAQUETA S.A.S.]:[DESVIACIÓN COT.8]])/2</f>
        <v>3</v>
      </c>
      <c r="W54" s="54">
        <v>18</v>
      </c>
      <c r="X54" s="59">
        <f>Tabla132[[#This Row],[PROMEDIO]]*Tabla132[[#This Row],[Cantidades Mínimas]]</f>
        <v>423720</v>
      </c>
    </row>
    <row r="55" spans="1:24" ht="19.350000000000001" customHeight="1">
      <c r="A55" s="25">
        <v>53</v>
      </c>
      <c r="B55" s="38" t="s">
        <v>118</v>
      </c>
      <c r="C55" s="40">
        <v>27112000</v>
      </c>
      <c r="D55" s="37" t="s">
        <v>68</v>
      </c>
      <c r="E55" s="46">
        <v>78000</v>
      </c>
      <c r="F55" s="19">
        <f>IF(Tabla132[[#This Row],[MACRO SOLUCIONES CAQUETA S.A.S.]]&gt;0,ABS(1-Tabla132[[#This Row],[MACRO SOLUCIONES CAQUETA S.A.S.]]/Tabla132[[#This Row],[PROMEDIO]]),"")</f>
        <v>6.5420560747663559E-2</v>
      </c>
      <c r="G55" s="46">
        <v>84240</v>
      </c>
      <c r="H55" s="19">
        <f>IF(Tabla132[[#This Row],[FERRETERÍA DOS LIMAS]]&gt;0,ABS(1-Tabla132[[#This Row],[FERRETERÍA DOS LIMAS]]/Tabla132[[#This Row],[PROMEDIO]]),"")</f>
        <v>9.3457943925232545E-3</v>
      </c>
      <c r="I55" s="46">
        <v>88140</v>
      </c>
      <c r="J55" s="19">
        <f>IF(Tabla132[[#This Row],[QUALITY]]&gt;0,ABS(1-Tabla132[[#This Row],[QUALITY]]/Tabla132[[#This Row],[PROMEDIO]]),"")</f>
        <v>5.6074766355140193E-2</v>
      </c>
      <c r="K55" s="42"/>
      <c r="L55" s="18" t="str">
        <f>IF(Tabla132[[#This Row],[Columna4]]&gt;0,ABS(1-Tabla132[[#This Row],[Columna4]]/Tabla132[[#This Row],[PROMEDIO]]),"")</f>
        <v/>
      </c>
      <c r="M55" s="28"/>
      <c r="N55" s="18" t="str">
        <f>IF(Tabla132[[#This Row],[COTIZACIÓN 5]]&gt;0,ABS(1-Tabla132[[#This Row],[COTIZACIÓN 5]]/Tabla132[[#This Row],[PROMEDIO]]),"")</f>
        <v/>
      </c>
      <c r="O55" s="28"/>
      <c r="P55" s="18" t="str">
        <f>IF(Tabla132[[#This Row],[COTIZACIÓN 6]]&gt;0,ABS(1-Tabla132[[#This Row],[COTIZACIÓN 6]]/Tabla132[[#This Row],[PROMEDIO]]),"")</f>
        <v/>
      </c>
      <c r="Q55" s="16"/>
      <c r="R55" s="18" t="str">
        <f>IF(Tabla132[[#This Row],[COTIZACIÓN 7]]&gt;0,ABS(1-Tabla132[[#This Row],[COTIZACIÓN 7]]/Tabla132[[#This Row],[PROMEDIO]]),"")</f>
        <v/>
      </c>
      <c r="S55" s="16"/>
      <c r="T55" s="18" t="str">
        <f>IF(Tabla132[[#This Row],[COTIZACIÓN 8]]&gt;0,ABS(1-Tabla132[[#This Row],[COTIZACIÓN 8]]/Tabla132[[#This Row],[PROMEDIO]]),"")</f>
        <v/>
      </c>
      <c r="U55"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83460</v>
      </c>
      <c r="V55" s="26">
        <f>COUNT(Tabla132[[#This Row],[MACRO SOLUCIONES CAQUETA S.A.S.]:[DESVIACIÓN COT.8]])/2</f>
        <v>3</v>
      </c>
      <c r="W55" s="54">
        <v>2</v>
      </c>
      <c r="X55" s="59">
        <f>Tabla132[[#This Row],[PROMEDIO]]*Tabla132[[#This Row],[Cantidades Mínimas]]</f>
        <v>166920</v>
      </c>
    </row>
    <row r="56" spans="1:24" ht="19.350000000000001" customHeight="1">
      <c r="A56" s="25">
        <v>54</v>
      </c>
      <c r="B56" s="38" t="s">
        <v>119</v>
      </c>
      <c r="C56" s="40">
        <v>27111500</v>
      </c>
      <c r="D56" s="37" t="s">
        <v>68</v>
      </c>
      <c r="E56" s="46">
        <v>60000</v>
      </c>
      <c r="F56" s="19">
        <f>IF(Tabla132[[#This Row],[MACRO SOLUCIONES CAQUETA S.A.S.]]&gt;0,ABS(1-Tabla132[[#This Row],[MACRO SOLUCIONES CAQUETA S.A.S.]]/Tabla132[[#This Row],[PROMEDIO]]),"")</f>
        <v>6.5420560747663559E-2</v>
      </c>
      <c r="G56" s="46">
        <v>64800</v>
      </c>
      <c r="H56" s="19">
        <f>IF(Tabla132[[#This Row],[FERRETERÍA DOS LIMAS]]&gt;0,ABS(1-Tabla132[[#This Row],[FERRETERÍA DOS LIMAS]]/Tabla132[[#This Row],[PROMEDIO]]),"")</f>
        <v>9.3457943925232545E-3</v>
      </c>
      <c r="I56" s="46">
        <v>67800</v>
      </c>
      <c r="J56" s="19">
        <f>IF(Tabla132[[#This Row],[QUALITY]]&gt;0,ABS(1-Tabla132[[#This Row],[QUALITY]]/Tabla132[[#This Row],[PROMEDIO]]),"")</f>
        <v>5.6074766355140193E-2</v>
      </c>
      <c r="K56" s="42"/>
      <c r="L56" s="18" t="str">
        <f>IF(Tabla132[[#This Row],[Columna4]]&gt;0,ABS(1-Tabla132[[#This Row],[Columna4]]/Tabla132[[#This Row],[PROMEDIO]]),"")</f>
        <v/>
      </c>
      <c r="M56" s="28"/>
      <c r="N56" s="18" t="str">
        <f>IF(Tabla132[[#This Row],[COTIZACIÓN 5]]&gt;0,ABS(1-Tabla132[[#This Row],[COTIZACIÓN 5]]/Tabla132[[#This Row],[PROMEDIO]]),"")</f>
        <v/>
      </c>
      <c r="O56" s="28"/>
      <c r="P56" s="18" t="str">
        <f>IF(Tabla132[[#This Row],[COTIZACIÓN 6]]&gt;0,ABS(1-Tabla132[[#This Row],[COTIZACIÓN 6]]/Tabla132[[#This Row],[PROMEDIO]]),"")</f>
        <v/>
      </c>
      <c r="Q56" s="16"/>
      <c r="R56" s="18" t="str">
        <f>IF(Tabla132[[#This Row],[COTIZACIÓN 7]]&gt;0,ABS(1-Tabla132[[#This Row],[COTIZACIÓN 7]]/Tabla132[[#This Row],[PROMEDIO]]),"")</f>
        <v/>
      </c>
      <c r="S56" s="16"/>
      <c r="T56" s="18" t="str">
        <f>IF(Tabla132[[#This Row],[COTIZACIÓN 8]]&gt;0,ABS(1-Tabla132[[#This Row],[COTIZACIÓN 8]]/Tabla132[[#This Row],[PROMEDIO]]),"")</f>
        <v/>
      </c>
      <c r="U56"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64200</v>
      </c>
      <c r="V56" s="26">
        <f>COUNT(Tabla132[[#This Row],[MACRO SOLUCIONES CAQUETA S.A.S.]:[DESVIACIÓN COT.8]])/2</f>
        <v>3</v>
      </c>
      <c r="W56" s="54">
        <v>2</v>
      </c>
      <c r="X56" s="59">
        <f>Tabla132[[#This Row],[PROMEDIO]]*Tabla132[[#This Row],[Cantidades Mínimas]]</f>
        <v>128400</v>
      </c>
    </row>
    <row r="57" spans="1:24" ht="19.350000000000001" customHeight="1">
      <c r="A57" s="25">
        <v>55</v>
      </c>
      <c r="B57" s="38" t="s">
        <v>120</v>
      </c>
      <c r="C57" s="40">
        <v>21101800</v>
      </c>
      <c r="D57" s="37" t="s">
        <v>68</v>
      </c>
      <c r="E57" s="46">
        <v>70000</v>
      </c>
      <c r="F57" s="19">
        <f>IF(Tabla132[[#This Row],[MACRO SOLUCIONES CAQUETA S.A.S.]]&gt;0,ABS(1-Tabla132[[#This Row],[MACRO SOLUCIONES CAQUETA S.A.S.]]/Tabla132[[#This Row],[PROMEDIO]]),"")</f>
        <v>6.5420560747663559E-2</v>
      </c>
      <c r="G57" s="46">
        <v>75600</v>
      </c>
      <c r="H57" s="19">
        <f>IF(Tabla132[[#This Row],[FERRETERÍA DOS LIMAS]]&gt;0,ABS(1-Tabla132[[#This Row],[FERRETERÍA DOS LIMAS]]/Tabla132[[#This Row],[PROMEDIO]]),"")</f>
        <v>9.3457943925232545E-3</v>
      </c>
      <c r="I57" s="46">
        <v>79100</v>
      </c>
      <c r="J57" s="19">
        <f>IF(Tabla132[[#This Row],[QUALITY]]&gt;0,ABS(1-Tabla132[[#This Row],[QUALITY]]/Tabla132[[#This Row],[PROMEDIO]]),"")</f>
        <v>5.6074766355140193E-2</v>
      </c>
      <c r="K57" s="42"/>
      <c r="L57" s="18" t="str">
        <f>IF(Tabla132[[#This Row],[Columna4]]&gt;0,ABS(1-Tabla132[[#This Row],[Columna4]]/Tabla132[[#This Row],[PROMEDIO]]),"")</f>
        <v/>
      </c>
      <c r="M57" s="28"/>
      <c r="N57" s="18" t="str">
        <f>IF(Tabla132[[#This Row],[COTIZACIÓN 5]]&gt;0,ABS(1-Tabla132[[#This Row],[COTIZACIÓN 5]]/Tabla132[[#This Row],[PROMEDIO]]),"")</f>
        <v/>
      </c>
      <c r="O57" s="28"/>
      <c r="P57" s="18" t="str">
        <f>IF(Tabla132[[#This Row],[COTIZACIÓN 6]]&gt;0,ABS(1-Tabla132[[#This Row],[COTIZACIÓN 6]]/Tabla132[[#This Row],[PROMEDIO]]),"")</f>
        <v/>
      </c>
      <c r="Q57" s="16"/>
      <c r="R57" s="18" t="str">
        <f>IF(Tabla132[[#This Row],[COTIZACIÓN 7]]&gt;0,ABS(1-Tabla132[[#This Row],[COTIZACIÓN 7]]/Tabla132[[#This Row],[PROMEDIO]]),"")</f>
        <v/>
      </c>
      <c r="S57" s="16"/>
      <c r="T57" s="18" t="str">
        <f>IF(Tabla132[[#This Row],[COTIZACIÓN 8]]&gt;0,ABS(1-Tabla132[[#This Row],[COTIZACIÓN 8]]/Tabla132[[#This Row],[PROMEDIO]]),"")</f>
        <v/>
      </c>
      <c r="U57"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74900</v>
      </c>
      <c r="V57" s="26">
        <f>COUNT(Tabla132[[#This Row],[MACRO SOLUCIONES CAQUETA S.A.S.]:[DESVIACIÓN COT.8]])/2</f>
        <v>3</v>
      </c>
      <c r="W57" s="54">
        <v>1</v>
      </c>
      <c r="X57" s="59">
        <f>Tabla132[[#This Row],[PROMEDIO]]*Tabla132[[#This Row],[Cantidades Mínimas]]</f>
        <v>74900</v>
      </c>
    </row>
    <row r="58" spans="1:24" ht="19.350000000000001" customHeight="1">
      <c r="A58" s="25">
        <v>56</v>
      </c>
      <c r="B58" s="38" t="s">
        <v>121</v>
      </c>
      <c r="C58" s="40">
        <v>27111500</v>
      </c>
      <c r="D58" s="37" t="s">
        <v>68</v>
      </c>
      <c r="E58" s="46">
        <v>40000</v>
      </c>
      <c r="F58" s="19">
        <f>IF(Tabla132[[#This Row],[MACRO SOLUCIONES CAQUETA S.A.S.]]&gt;0,ABS(1-Tabla132[[#This Row],[MACRO SOLUCIONES CAQUETA S.A.S.]]/Tabla132[[#This Row],[PROMEDIO]]),"")</f>
        <v>6.5420560747663559E-2</v>
      </c>
      <c r="G58" s="46">
        <v>43200</v>
      </c>
      <c r="H58" s="19">
        <f>IF(Tabla132[[#This Row],[FERRETERÍA DOS LIMAS]]&gt;0,ABS(1-Tabla132[[#This Row],[FERRETERÍA DOS LIMAS]]/Tabla132[[#This Row],[PROMEDIO]]),"")</f>
        <v>9.3457943925232545E-3</v>
      </c>
      <c r="I58" s="46">
        <v>45200</v>
      </c>
      <c r="J58" s="19">
        <f>IF(Tabla132[[#This Row],[QUALITY]]&gt;0,ABS(1-Tabla132[[#This Row],[QUALITY]]/Tabla132[[#This Row],[PROMEDIO]]),"")</f>
        <v>5.6074766355140193E-2</v>
      </c>
      <c r="K58" s="42"/>
      <c r="L58" s="18" t="str">
        <f>IF(Tabla132[[#This Row],[Columna4]]&gt;0,ABS(1-Tabla132[[#This Row],[Columna4]]/Tabla132[[#This Row],[PROMEDIO]]),"")</f>
        <v/>
      </c>
      <c r="M58" s="28"/>
      <c r="N58" s="18" t="str">
        <f>IF(Tabla132[[#This Row],[COTIZACIÓN 5]]&gt;0,ABS(1-Tabla132[[#This Row],[COTIZACIÓN 5]]/Tabla132[[#This Row],[PROMEDIO]]),"")</f>
        <v/>
      </c>
      <c r="O58" s="28"/>
      <c r="P58" s="18" t="str">
        <f>IF(Tabla132[[#This Row],[COTIZACIÓN 6]]&gt;0,ABS(1-Tabla132[[#This Row],[COTIZACIÓN 6]]/Tabla132[[#This Row],[PROMEDIO]]),"")</f>
        <v/>
      </c>
      <c r="Q58" s="16"/>
      <c r="R58" s="18" t="str">
        <f>IF(Tabla132[[#This Row],[COTIZACIÓN 7]]&gt;0,ABS(1-Tabla132[[#This Row],[COTIZACIÓN 7]]/Tabla132[[#This Row],[PROMEDIO]]),"")</f>
        <v/>
      </c>
      <c r="S58" s="16"/>
      <c r="T58" s="18" t="str">
        <f>IF(Tabla132[[#This Row],[COTIZACIÓN 8]]&gt;0,ABS(1-Tabla132[[#This Row],[COTIZACIÓN 8]]/Tabla132[[#This Row],[PROMEDIO]]),"")</f>
        <v/>
      </c>
      <c r="U58"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42800</v>
      </c>
      <c r="V58" s="26">
        <f>COUNT(Tabla132[[#This Row],[MACRO SOLUCIONES CAQUETA S.A.S.]:[DESVIACIÓN COT.8]])/2</f>
        <v>3</v>
      </c>
      <c r="W58" s="54">
        <v>10</v>
      </c>
      <c r="X58" s="59">
        <f>Tabla132[[#This Row],[PROMEDIO]]*Tabla132[[#This Row],[Cantidades Mínimas]]</f>
        <v>428000</v>
      </c>
    </row>
    <row r="59" spans="1:24" ht="19.350000000000001" customHeight="1">
      <c r="A59" s="25">
        <v>57</v>
      </c>
      <c r="B59" s="38" t="s">
        <v>122</v>
      </c>
      <c r="C59" s="40">
        <v>40142000</v>
      </c>
      <c r="D59" s="37" t="s">
        <v>68</v>
      </c>
      <c r="E59" s="46">
        <v>150000</v>
      </c>
      <c r="F59" s="19">
        <f>IF(Tabla132[[#This Row],[MACRO SOLUCIONES CAQUETA S.A.S.]]&gt;0,ABS(1-Tabla132[[#This Row],[MACRO SOLUCIONES CAQUETA S.A.S.]]/Tabla132[[#This Row],[PROMEDIO]]),"")</f>
        <v>6.5420560747663559E-2</v>
      </c>
      <c r="G59" s="46">
        <v>162000</v>
      </c>
      <c r="H59" s="19">
        <f>IF(Tabla132[[#This Row],[FERRETERÍA DOS LIMAS]]&gt;0,ABS(1-Tabla132[[#This Row],[FERRETERÍA DOS LIMAS]]/Tabla132[[#This Row],[PROMEDIO]]),"")</f>
        <v>9.3457943925232545E-3</v>
      </c>
      <c r="I59" s="46">
        <v>169500</v>
      </c>
      <c r="J59" s="19">
        <f>IF(Tabla132[[#This Row],[QUALITY]]&gt;0,ABS(1-Tabla132[[#This Row],[QUALITY]]/Tabla132[[#This Row],[PROMEDIO]]),"")</f>
        <v>5.6074766355140193E-2</v>
      </c>
      <c r="K59" s="42"/>
      <c r="L59" s="18" t="str">
        <f>IF(Tabla132[[#This Row],[Columna4]]&gt;0,ABS(1-Tabla132[[#This Row],[Columna4]]/Tabla132[[#This Row],[PROMEDIO]]),"")</f>
        <v/>
      </c>
      <c r="M59" s="28"/>
      <c r="N59" s="18" t="str">
        <f>IF(Tabla132[[#This Row],[COTIZACIÓN 5]]&gt;0,ABS(1-Tabla132[[#This Row],[COTIZACIÓN 5]]/Tabla132[[#This Row],[PROMEDIO]]),"")</f>
        <v/>
      </c>
      <c r="O59" s="28"/>
      <c r="P59" s="18" t="str">
        <f>IF(Tabla132[[#This Row],[COTIZACIÓN 6]]&gt;0,ABS(1-Tabla132[[#This Row],[COTIZACIÓN 6]]/Tabla132[[#This Row],[PROMEDIO]]),"")</f>
        <v/>
      </c>
      <c r="Q59" s="16"/>
      <c r="R59" s="18" t="str">
        <f>IF(Tabla132[[#This Row],[COTIZACIÓN 7]]&gt;0,ABS(1-Tabla132[[#This Row],[COTIZACIÓN 7]]/Tabla132[[#This Row],[PROMEDIO]]),"")</f>
        <v/>
      </c>
      <c r="S59" s="16"/>
      <c r="T59" s="18" t="str">
        <f>IF(Tabla132[[#This Row],[COTIZACIÓN 8]]&gt;0,ABS(1-Tabla132[[#This Row],[COTIZACIÓN 8]]/Tabla132[[#This Row],[PROMEDIO]]),"")</f>
        <v/>
      </c>
      <c r="U59"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160500</v>
      </c>
      <c r="V59" s="26">
        <f>COUNT(Tabla132[[#This Row],[MACRO SOLUCIONES CAQUETA S.A.S.]:[DESVIACIÓN COT.8]])/2</f>
        <v>3</v>
      </c>
      <c r="W59" s="54">
        <v>2</v>
      </c>
      <c r="X59" s="59">
        <f>Tabla132[[#This Row],[PROMEDIO]]*Tabla132[[#This Row],[Cantidades Mínimas]]</f>
        <v>321000</v>
      </c>
    </row>
    <row r="60" spans="1:24" ht="19.350000000000001" customHeight="1">
      <c r="A60" s="25">
        <v>58</v>
      </c>
      <c r="B60" s="38" t="s">
        <v>123</v>
      </c>
      <c r="C60" s="40">
        <v>31162400</v>
      </c>
      <c r="D60" s="37" t="s">
        <v>68</v>
      </c>
      <c r="E60" s="46">
        <v>6000</v>
      </c>
      <c r="F60" s="19">
        <f>IF(Tabla132[[#This Row],[MACRO SOLUCIONES CAQUETA S.A.S.]]&gt;0,ABS(1-Tabla132[[#This Row],[MACRO SOLUCIONES CAQUETA S.A.S.]]/Tabla132[[#This Row],[PROMEDIO]]),"")</f>
        <v>6.5420560747663559E-2</v>
      </c>
      <c r="G60" s="46">
        <v>6480</v>
      </c>
      <c r="H60" s="19">
        <f>IF(Tabla132[[#This Row],[FERRETERÍA DOS LIMAS]]&gt;0,ABS(1-Tabla132[[#This Row],[FERRETERÍA DOS LIMAS]]/Tabla132[[#This Row],[PROMEDIO]]),"")</f>
        <v>9.3457943925232545E-3</v>
      </c>
      <c r="I60" s="46">
        <v>6780</v>
      </c>
      <c r="J60" s="19">
        <f>IF(Tabla132[[#This Row],[QUALITY]]&gt;0,ABS(1-Tabla132[[#This Row],[QUALITY]]/Tabla132[[#This Row],[PROMEDIO]]),"")</f>
        <v>5.6074766355140193E-2</v>
      </c>
      <c r="K60" s="42"/>
      <c r="L60" s="18" t="str">
        <f>IF(Tabla132[[#This Row],[Columna4]]&gt;0,ABS(1-Tabla132[[#This Row],[Columna4]]/Tabla132[[#This Row],[PROMEDIO]]),"")</f>
        <v/>
      </c>
      <c r="M60" s="28"/>
      <c r="N60" s="18" t="str">
        <f>IF(Tabla132[[#This Row],[COTIZACIÓN 5]]&gt;0,ABS(1-Tabla132[[#This Row],[COTIZACIÓN 5]]/Tabla132[[#This Row],[PROMEDIO]]),"")</f>
        <v/>
      </c>
      <c r="O60" s="28"/>
      <c r="P60" s="18" t="str">
        <f>IF(Tabla132[[#This Row],[COTIZACIÓN 6]]&gt;0,ABS(1-Tabla132[[#This Row],[COTIZACIÓN 6]]/Tabla132[[#This Row],[PROMEDIO]]),"")</f>
        <v/>
      </c>
      <c r="Q60" s="16"/>
      <c r="R60" s="18" t="str">
        <f>IF(Tabla132[[#This Row],[COTIZACIÓN 7]]&gt;0,ABS(1-Tabla132[[#This Row],[COTIZACIÓN 7]]/Tabla132[[#This Row],[PROMEDIO]]),"")</f>
        <v/>
      </c>
      <c r="S60" s="16"/>
      <c r="T60" s="18" t="str">
        <f>IF(Tabla132[[#This Row],[COTIZACIÓN 8]]&gt;0,ABS(1-Tabla132[[#This Row],[COTIZACIÓN 8]]/Tabla132[[#This Row],[PROMEDIO]]),"")</f>
        <v/>
      </c>
      <c r="U60"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6420</v>
      </c>
      <c r="V60" s="26">
        <f>COUNT(Tabla132[[#This Row],[MACRO SOLUCIONES CAQUETA S.A.S.]:[DESVIACIÓN COT.8]])/2</f>
        <v>3</v>
      </c>
      <c r="W60" s="54">
        <v>234</v>
      </c>
      <c r="X60" s="59">
        <f>Tabla132[[#This Row],[PROMEDIO]]*Tabla132[[#This Row],[Cantidades Mínimas]]</f>
        <v>1502280</v>
      </c>
    </row>
    <row r="61" spans="1:24" ht="19.350000000000001" customHeight="1">
      <c r="A61" s="25">
        <v>59</v>
      </c>
      <c r="B61" s="38" t="s">
        <v>124</v>
      </c>
      <c r="C61" s="40">
        <v>39121700</v>
      </c>
      <c r="D61" s="37" t="s">
        <v>68</v>
      </c>
      <c r="E61" s="46">
        <v>60000</v>
      </c>
      <c r="F61" s="19">
        <f>IF(Tabla132[[#This Row],[MACRO SOLUCIONES CAQUETA S.A.S.]]&gt;0,ABS(1-Tabla132[[#This Row],[MACRO SOLUCIONES CAQUETA S.A.S.]]/Tabla132[[#This Row],[PROMEDIO]]),"")</f>
        <v>6.5420560747663559E-2</v>
      </c>
      <c r="G61" s="46">
        <v>64800</v>
      </c>
      <c r="H61" s="19">
        <f>IF(Tabla132[[#This Row],[FERRETERÍA DOS LIMAS]]&gt;0,ABS(1-Tabla132[[#This Row],[FERRETERÍA DOS LIMAS]]/Tabla132[[#This Row],[PROMEDIO]]),"")</f>
        <v>9.3457943925232545E-3</v>
      </c>
      <c r="I61" s="46">
        <v>67800</v>
      </c>
      <c r="J61" s="19">
        <f>IF(Tabla132[[#This Row],[QUALITY]]&gt;0,ABS(1-Tabla132[[#This Row],[QUALITY]]/Tabla132[[#This Row],[PROMEDIO]]),"")</f>
        <v>5.6074766355140193E-2</v>
      </c>
      <c r="K61" s="42"/>
      <c r="L61" s="18" t="str">
        <f>IF(Tabla132[[#This Row],[Columna4]]&gt;0,ABS(1-Tabla132[[#This Row],[Columna4]]/Tabla132[[#This Row],[PROMEDIO]]),"")</f>
        <v/>
      </c>
      <c r="M61" s="28"/>
      <c r="N61" s="18" t="str">
        <f>IF(Tabla132[[#This Row],[COTIZACIÓN 5]]&gt;0,ABS(1-Tabla132[[#This Row],[COTIZACIÓN 5]]/Tabla132[[#This Row],[PROMEDIO]]),"")</f>
        <v/>
      </c>
      <c r="O61" s="28"/>
      <c r="P61" s="18" t="str">
        <f>IF(Tabla132[[#This Row],[COTIZACIÓN 6]]&gt;0,ABS(1-Tabla132[[#This Row],[COTIZACIÓN 6]]/Tabla132[[#This Row],[PROMEDIO]]),"")</f>
        <v/>
      </c>
      <c r="Q61" s="16"/>
      <c r="R61" s="18" t="str">
        <f>IF(Tabla132[[#This Row],[COTIZACIÓN 7]]&gt;0,ABS(1-Tabla132[[#This Row],[COTIZACIÓN 7]]/Tabla132[[#This Row],[PROMEDIO]]),"")</f>
        <v/>
      </c>
      <c r="S61" s="16"/>
      <c r="T61" s="18" t="str">
        <f>IF(Tabla132[[#This Row],[COTIZACIÓN 8]]&gt;0,ABS(1-Tabla132[[#This Row],[COTIZACIÓN 8]]/Tabla132[[#This Row],[PROMEDIO]]),"")</f>
        <v/>
      </c>
      <c r="U61"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64200</v>
      </c>
      <c r="V61" s="26">
        <f>COUNT(Tabla132[[#This Row],[MACRO SOLUCIONES CAQUETA S.A.S.]:[DESVIACIÓN COT.8]])/2</f>
        <v>3</v>
      </c>
      <c r="W61" s="54">
        <v>14</v>
      </c>
      <c r="X61" s="59">
        <f>Tabla132[[#This Row],[PROMEDIO]]*Tabla132[[#This Row],[Cantidades Mínimas]]</f>
        <v>898800</v>
      </c>
    </row>
    <row r="62" spans="1:24" ht="19.350000000000001" customHeight="1">
      <c r="A62" s="25">
        <v>60</v>
      </c>
      <c r="B62" s="38" t="s">
        <v>125</v>
      </c>
      <c r="C62" s="40">
        <v>39121700</v>
      </c>
      <c r="D62" s="37" t="s">
        <v>72</v>
      </c>
      <c r="E62" s="46">
        <v>62000</v>
      </c>
      <c r="F62" s="19">
        <f>IF(Tabla132[[#This Row],[MACRO SOLUCIONES CAQUETA S.A.S.]]&gt;0,ABS(1-Tabla132[[#This Row],[MACRO SOLUCIONES CAQUETA S.A.S.]]/Tabla132[[#This Row],[PROMEDIO]]),"")</f>
        <v>6.5420560747663559E-2</v>
      </c>
      <c r="G62" s="46">
        <v>66960</v>
      </c>
      <c r="H62" s="19">
        <f>IF(Tabla132[[#This Row],[FERRETERÍA DOS LIMAS]]&gt;0,ABS(1-Tabla132[[#This Row],[FERRETERÍA DOS LIMAS]]/Tabla132[[#This Row],[PROMEDIO]]),"")</f>
        <v>9.3457943925232545E-3</v>
      </c>
      <c r="I62" s="46">
        <v>70060</v>
      </c>
      <c r="J62" s="19">
        <f>IF(Tabla132[[#This Row],[QUALITY]]&gt;0,ABS(1-Tabla132[[#This Row],[QUALITY]]/Tabla132[[#This Row],[PROMEDIO]]),"")</f>
        <v>5.6074766355140193E-2</v>
      </c>
      <c r="K62" s="42"/>
      <c r="L62" s="18" t="str">
        <f>IF(Tabla132[[#This Row],[Columna4]]&gt;0,ABS(1-Tabla132[[#This Row],[Columna4]]/Tabla132[[#This Row],[PROMEDIO]]),"")</f>
        <v/>
      </c>
      <c r="M62" s="28"/>
      <c r="N62" s="18" t="str">
        <f>IF(Tabla132[[#This Row],[COTIZACIÓN 5]]&gt;0,ABS(1-Tabla132[[#This Row],[COTIZACIÓN 5]]/Tabla132[[#This Row],[PROMEDIO]]),"")</f>
        <v/>
      </c>
      <c r="O62" s="28"/>
      <c r="P62" s="18" t="str">
        <f>IF(Tabla132[[#This Row],[COTIZACIÓN 6]]&gt;0,ABS(1-Tabla132[[#This Row],[COTIZACIÓN 6]]/Tabla132[[#This Row],[PROMEDIO]]),"")</f>
        <v/>
      </c>
      <c r="Q62" s="16"/>
      <c r="R62" s="18" t="str">
        <f>IF(Tabla132[[#This Row],[COTIZACIÓN 7]]&gt;0,ABS(1-Tabla132[[#This Row],[COTIZACIÓN 7]]/Tabla132[[#This Row],[PROMEDIO]]),"")</f>
        <v/>
      </c>
      <c r="S62" s="16"/>
      <c r="T62" s="18" t="str">
        <f>IF(Tabla132[[#This Row],[COTIZACIÓN 8]]&gt;0,ABS(1-Tabla132[[#This Row],[COTIZACIÓN 8]]/Tabla132[[#This Row],[PROMEDIO]]),"")</f>
        <v/>
      </c>
      <c r="U62"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66340</v>
      </c>
      <c r="V62" s="26">
        <f>COUNT(Tabla132[[#This Row],[MACRO SOLUCIONES CAQUETA S.A.S.]:[DESVIACIÓN COT.8]])/2</f>
        <v>3</v>
      </c>
      <c r="W62" s="54">
        <v>8</v>
      </c>
      <c r="X62" s="59">
        <f>Tabla132[[#This Row],[PROMEDIO]]*Tabla132[[#This Row],[Cantidades Mínimas]]</f>
        <v>530720</v>
      </c>
    </row>
    <row r="63" spans="1:24" ht="19.350000000000001" customHeight="1">
      <c r="A63" s="25">
        <v>61</v>
      </c>
      <c r="B63" s="38" t="s">
        <v>126</v>
      </c>
      <c r="C63" s="40">
        <v>26121500</v>
      </c>
      <c r="D63" s="37" t="s">
        <v>68</v>
      </c>
      <c r="E63" s="46">
        <v>650000</v>
      </c>
      <c r="F63" s="19">
        <f>IF(Tabla132[[#This Row],[MACRO SOLUCIONES CAQUETA S.A.S.]]&gt;0,ABS(1-Tabla132[[#This Row],[MACRO SOLUCIONES CAQUETA S.A.S.]]/Tabla132[[#This Row],[PROMEDIO]]),"")</f>
        <v>6.5420560747663559E-2</v>
      </c>
      <c r="G63" s="46">
        <v>702000</v>
      </c>
      <c r="H63" s="19">
        <f>IF(Tabla132[[#This Row],[FERRETERÍA DOS LIMAS]]&gt;0,ABS(1-Tabla132[[#This Row],[FERRETERÍA DOS LIMAS]]/Tabla132[[#This Row],[PROMEDIO]]),"")</f>
        <v>9.3457943925232545E-3</v>
      </c>
      <c r="I63" s="46">
        <v>734500</v>
      </c>
      <c r="J63" s="19">
        <f>IF(Tabla132[[#This Row],[QUALITY]]&gt;0,ABS(1-Tabla132[[#This Row],[QUALITY]]/Tabla132[[#This Row],[PROMEDIO]]),"")</f>
        <v>5.6074766355140193E-2</v>
      </c>
      <c r="K63" s="42"/>
      <c r="L63" s="18" t="str">
        <f>IF(Tabla132[[#This Row],[Columna4]]&gt;0,ABS(1-Tabla132[[#This Row],[Columna4]]/Tabla132[[#This Row],[PROMEDIO]]),"")</f>
        <v/>
      </c>
      <c r="M63" s="28"/>
      <c r="N63" s="18" t="str">
        <f>IF(Tabla132[[#This Row],[COTIZACIÓN 5]]&gt;0,ABS(1-Tabla132[[#This Row],[COTIZACIÓN 5]]/Tabla132[[#This Row],[PROMEDIO]]),"")</f>
        <v/>
      </c>
      <c r="O63" s="28"/>
      <c r="P63" s="18" t="str">
        <f>IF(Tabla132[[#This Row],[COTIZACIÓN 6]]&gt;0,ABS(1-Tabla132[[#This Row],[COTIZACIÓN 6]]/Tabla132[[#This Row],[PROMEDIO]]),"")</f>
        <v/>
      </c>
      <c r="Q63" s="16"/>
      <c r="R63" s="18" t="str">
        <f>IF(Tabla132[[#This Row],[COTIZACIÓN 7]]&gt;0,ABS(1-Tabla132[[#This Row],[COTIZACIÓN 7]]/Tabla132[[#This Row],[PROMEDIO]]),"")</f>
        <v/>
      </c>
      <c r="S63" s="16"/>
      <c r="T63" s="18" t="str">
        <f>IF(Tabla132[[#This Row],[COTIZACIÓN 8]]&gt;0,ABS(1-Tabla132[[#This Row],[COTIZACIÓN 8]]/Tabla132[[#This Row],[PROMEDIO]]),"")</f>
        <v/>
      </c>
      <c r="U63"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695500</v>
      </c>
      <c r="V63" s="26">
        <f>COUNT(Tabla132[[#This Row],[MACRO SOLUCIONES CAQUETA S.A.S.]:[DESVIACIÓN COT.8]])/2</f>
        <v>3</v>
      </c>
      <c r="W63" s="54">
        <v>41</v>
      </c>
      <c r="X63" s="59">
        <f>Tabla132[[#This Row],[PROMEDIO]]*Tabla132[[#This Row],[Cantidades Mínimas]]</f>
        <v>28515500</v>
      </c>
    </row>
    <row r="64" spans="1:24" ht="19.350000000000001" customHeight="1">
      <c r="A64" s="25">
        <v>62</v>
      </c>
      <c r="B64" s="38" t="s">
        <v>127</v>
      </c>
      <c r="C64" s="40">
        <v>50131700</v>
      </c>
      <c r="D64" s="37" t="s">
        <v>68</v>
      </c>
      <c r="E64" s="46">
        <v>3800</v>
      </c>
      <c r="F64" s="19">
        <f>IF(Tabla132[[#This Row],[MACRO SOLUCIONES CAQUETA S.A.S.]]&gt;0,ABS(1-Tabla132[[#This Row],[MACRO SOLUCIONES CAQUETA S.A.S.]]/Tabla132[[#This Row],[PROMEDIO]]),"")</f>
        <v>6.5420560747663559E-2</v>
      </c>
      <c r="G64" s="46">
        <v>4104</v>
      </c>
      <c r="H64" s="19">
        <f>IF(Tabla132[[#This Row],[FERRETERÍA DOS LIMAS]]&gt;0,ABS(1-Tabla132[[#This Row],[FERRETERÍA DOS LIMAS]]/Tabla132[[#This Row],[PROMEDIO]]),"")</f>
        <v>9.3457943925232545E-3</v>
      </c>
      <c r="I64" s="46">
        <v>4294</v>
      </c>
      <c r="J64" s="19">
        <f>IF(Tabla132[[#This Row],[QUALITY]]&gt;0,ABS(1-Tabla132[[#This Row],[QUALITY]]/Tabla132[[#This Row],[PROMEDIO]]),"")</f>
        <v>5.6074766355140193E-2</v>
      </c>
      <c r="K64" s="42"/>
      <c r="L64" s="18" t="str">
        <f>IF(Tabla132[[#This Row],[Columna4]]&gt;0,ABS(1-Tabla132[[#This Row],[Columna4]]/Tabla132[[#This Row],[PROMEDIO]]),"")</f>
        <v/>
      </c>
      <c r="M64" s="28"/>
      <c r="N64" s="18" t="str">
        <f>IF(Tabla132[[#This Row],[COTIZACIÓN 5]]&gt;0,ABS(1-Tabla132[[#This Row],[COTIZACIÓN 5]]/Tabla132[[#This Row],[PROMEDIO]]),"")</f>
        <v/>
      </c>
      <c r="O64" s="28"/>
      <c r="P64" s="18" t="str">
        <f>IF(Tabla132[[#This Row],[COTIZACIÓN 6]]&gt;0,ABS(1-Tabla132[[#This Row],[COTIZACIÓN 6]]/Tabla132[[#This Row],[PROMEDIO]]),"")</f>
        <v/>
      </c>
      <c r="Q64" s="16"/>
      <c r="R64" s="18" t="str">
        <f>IF(Tabla132[[#This Row],[COTIZACIÓN 7]]&gt;0,ABS(1-Tabla132[[#This Row],[COTIZACIÓN 7]]/Tabla132[[#This Row],[PROMEDIO]]),"")</f>
        <v/>
      </c>
      <c r="S64" s="16"/>
      <c r="T64" s="18" t="str">
        <f>IF(Tabla132[[#This Row],[COTIZACIÓN 8]]&gt;0,ABS(1-Tabla132[[#This Row],[COTIZACIÓN 8]]/Tabla132[[#This Row],[PROMEDIO]]),"")</f>
        <v/>
      </c>
      <c r="U64"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4066</v>
      </c>
      <c r="V64" s="26">
        <f>COUNT(Tabla132[[#This Row],[MACRO SOLUCIONES CAQUETA S.A.S.]:[DESVIACIÓN COT.8]])/2</f>
        <v>3</v>
      </c>
      <c r="W64" s="54">
        <v>692</v>
      </c>
      <c r="X64" s="59">
        <f>Tabla132[[#This Row],[PROMEDIO]]*Tabla132[[#This Row],[Cantidades Mínimas]]</f>
        <v>2813672</v>
      </c>
    </row>
    <row r="65" spans="1:24" ht="19.350000000000001" customHeight="1">
      <c r="A65" s="25">
        <v>63</v>
      </c>
      <c r="B65" s="38" t="s">
        <v>128</v>
      </c>
      <c r="C65" s="40">
        <v>24122000</v>
      </c>
      <c r="D65" s="37" t="s">
        <v>68</v>
      </c>
      <c r="E65" s="46">
        <v>3200</v>
      </c>
      <c r="F65" s="19">
        <f>IF(Tabla132[[#This Row],[MACRO SOLUCIONES CAQUETA S.A.S.]]&gt;0,ABS(1-Tabla132[[#This Row],[MACRO SOLUCIONES CAQUETA S.A.S.]]/Tabla132[[#This Row],[PROMEDIO]]),"")</f>
        <v>6.5420560747663559E-2</v>
      </c>
      <c r="G65" s="46">
        <v>3456</v>
      </c>
      <c r="H65" s="19">
        <f>IF(Tabla132[[#This Row],[FERRETERÍA DOS LIMAS]]&gt;0,ABS(1-Tabla132[[#This Row],[FERRETERÍA DOS LIMAS]]/Tabla132[[#This Row],[PROMEDIO]]),"")</f>
        <v>9.3457943925232545E-3</v>
      </c>
      <c r="I65" s="46">
        <v>3616</v>
      </c>
      <c r="J65" s="19">
        <f>IF(Tabla132[[#This Row],[QUALITY]]&gt;0,ABS(1-Tabla132[[#This Row],[QUALITY]]/Tabla132[[#This Row],[PROMEDIO]]),"")</f>
        <v>5.6074766355140193E-2</v>
      </c>
      <c r="K65" s="42"/>
      <c r="L65" s="18" t="str">
        <f>IF(Tabla132[[#This Row],[Columna4]]&gt;0,ABS(1-Tabla132[[#This Row],[Columna4]]/Tabla132[[#This Row],[PROMEDIO]]),"")</f>
        <v/>
      </c>
      <c r="M65" s="28"/>
      <c r="N65" s="18" t="str">
        <f>IF(Tabla132[[#This Row],[COTIZACIÓN 5]]&gt;0,ABS(1-Tabla132[[#This Row],[COTIZACIÓN 5]]/Tabla132[[#This Row],[PROMEDIO]]),"")</f>
        <v/>
      </c>
      <c r="O65" s="28"/>
      <c r="P65" s="18" t="str">
        <f>IF(Tabla132[[#This Row],[COTIZACIÓN 6]]&gt;0,ABS(1-Tabla132[[#This Row],[COTIZACIÓN 6]]/Tabla132[[#This Row],[PROMEDIO]]),"")</f>
        <v/>
      </c>
      <c r="Q65" s="16"/>
      <c r="R65" s="18" t="str">
        <f>IF(Tabla132[[#This Row],[COTIZACIÓN 7]]&gt;0,ABS(1-Tabla132[[#This Row],[COTIZACIÓN 7]]/Tabla132[[#This Row],[PROMEDIO]]),"")</f>
        <v/>
      </c>
      <c r="S65" s="16"/>
      <c r="T65" s="18" t="str">
        <f>IF(Tabla132[[#This Row],[COTIZACIÓN 8]]&gt;0,ABS(1-Tabla132[[#This Row],[COTIZACIÓN 8]]/Tabla132[[#This Row],[PROMEDIO]]),"")</f>
        <v/>
      </c>
      <c r="U65"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3424</v>
      </c>
      <c r="V65" s="26">
        <f>COUNT(Tabla132[[#This Row],[MACRO SOLUCIONES CAQUETA S.A.S.]:[DESVIACIÓN COT.8]])/2</f>
        <v>3</v>
      </c>
      <c r="W65" s="54">
        <v>700</v>
      </c>
      <c r="X65" s="59">
        <f>Tabla132[[#This Row],[PROMEDIO]]*Tabla132[[#This Row],[Cantidades Mínimas]]</f>
        <v>2396800</v>
      </c>
    </row>
    <row r="66" spans="1:24" ht="19.350000000000001" customHeight="1">
      <c r="A66" s="25">
        <v>64</v>
      </c>
      <c r="B66" s="38" t="s">
        <v>129</v>
      </c>
      <c r="C66" s="40">
        <v>24122000</v>
      </c>
      <c r="D66" s="37" t="s">
        <v>68</v>
      </c>
      <c r="E66" s="46">
        <v>2200</v>
      </c>
      <c r="F66" s="19">
        <f>IF(Tabla132[[#This Row],[MACRO SOLUCIONES CAQUETA S.A.S.]]&gt;0,ABS(1-Tabla132[[#This Row],[MACRO SOLUCIONES CAQUETA S.A.S.]]/Tabla132[[#This Row],[PROMEDIO]]),"")</f>
        <v>6.5420560747663559E-2</v>
      </c>
      <c r="G66" s="46">
        <v>2376</v>
      </c>
      <c r="H66" s="19">
        <f>IF(Tabla132[[#This Row],[FERRETERÍA DOS LIMAS]]&gt;0,ABS(1-Tabla132[[#This Row],[FERRETERÍA DOS LIMAS]]/Tabla132[[#This Row],[PROMEDIO]]),"")</f>
        <v>9.3457943925232545E-3</v>
      </c>
      <c r="I66" s="46">
        <v>2486</v>
      </c>
      <c r="J66" s="19">
        <f>IF(Tabla132[[#This Row],[QUALITY]]&gt;0,ABS(1-Tabla132[[#This Row],[QUALITY]]/Tabla132[[#This Row],[PROMEDIO]]),"")</f>
        <v>5.6074766355140193E-2</v>
      </c>
      <c r="K66" s="42"/>
      <c r="L66" s="18" t="str">
        <f>IF(Tabla132[[#This Row],[Columna4]]&gt;0,ABS(1-Tabla132[[#This Row],[Columna4]]/Tabla132[[#This Row],[PROMEDIO]]),"")</f>
        <v/>
      </c>
      <c r="M66" s="28"/>
      <c r="N66" s="18" t="str">
        <f>IF(Tabla132[[#This Row],[COTIZACIÓN 5]]&gt;0,ABS(1-Tabla132[[#This Row],[COTIZACIÓN 5]]/Tabla132[[#This Row],[PROMEDIO]]),"")</f>
        <v/>
      </c>
      <c r="O66" s="28"/>
      <c r="P66" s="18" t="str">
        <f>IF(Tabla132[[#This Row],[COTIZACIÓN 6]]&gt;0,ABS(1-Tabla132[[#This Row],[COTIZACIÓN 6]]/Tabla132[[#This Row],[PROMEDIO]]),"")</f>
        <v/>
      </c>
      <c r="Q66" s="16"/>
      <c r="R66" s="18" t="str">
        <f>IF(Tabla132[[#This Row],[COTIZACIÓN 7]]&gt;0,ABS(1-Tabla132[[#This Row],[COTIZACIÓN 7]]/Tabla132[[#This Row],[PROMEDIO]]),"")</f>
        <v/>
      </c>
      <c r="S66" s="16"/>
      <c r="T66" s="18" t="str">
        <f>IF(Tabla132[[#This Row],[COTIZACIÓN 8]]&gt;0,ABS(1-Tabla132[[#This Row],[COTIZACIÓN 8]]/Tabla132[[#This Row],[PROMEDIO]]),"")</f>
        <v/>
      </c>
      <c r="U66"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2354</v>
      </c>
      <c r="V66" s="26">
        <f>COUNT(Tabla132[[#This Row],[MACRO SOLUCIONES CAQUETA S.A.S.]:[DESVIACIÓN COT.8]])/2</f>
        <v>3</v>
      </c>
      <c r="W66" s="54">
        <v>1000</v>
      </c>
      <c r="X66" s="59">
        <f>Tabla132[[#This Row],[PROMEDIO]]*Tabla132[[#This Row],[Cantidades Mínimas]]</f>
        <v>2354000</v>
      </c>
    </row>
    <row r="67" spans="1:24" ht="19.350000000000001" customHeight="1">
      <c r="A67" s="25">
        <v>65</v>
      </c>
      <c r="B67" s="38" t="s">
        <v>130</v>
      </c>
      <c r="C67" s="40">
        <v>24122000</v>
      </c>
      <c r="D67" s="37" t="s">
        <v>68</v>
      </c>
      <c r="E67" s="46">
        <v>1000</v>
      </c>
      <c r="F67" s="19">
        <f>IF(Tabla132[[#This Row],[MACRO SOLUCIONES CAQUETA S.A.S.]]&gt;0,ABS(1-Tabla132[[#This Row],[MACRO SOLUCIONES CAQUETA S.A.S.]]/Tabla132[[#This Row],[PROMEDIO]]),"")</f>
        <v>6.5420560747663559E-2</v>
      </c>
      <c r="G67" s="46">
        <v>1080</v>
      </c>
      <c r="H67" s="19">
        <f>IF(Tabla132[[#This Row],[FERRETERÍA DOS LIMAS]]&gt;0,ABS(1-Tabla132[[#This Row],[FERRETERÍA DOS LIMAS]]/Tabla132[[#This Row],[PROMEDIO]]),"")</f>
        <v>9.3457943925232545E-3</v>
      </c>
      <c r="I67" s="46">
        <v>1130</v>
      </c>
      <c r="J67" s="19">
        <f>IF(Tabla132[[#This Row],[QUALITY]]&gt;0,ABS(1-Tabla132[[#This Row],[QUALITY]]/Tabla132[[#This Row],[PROMEDIO]]),"")</f>
        <v>5.6074766355140193E-2</v>
      </c>
      <c r="K67" s="42"/>
      <c r="L67" s="18" t="str">
        <f>IF(Tabla132[[#This Row],[Columna4]]&gt;0,ABS(1-Tabla132[[#This Row],[Columna4]]/Tabla132[[#This Row],[PROMEDIO]]),"")</f>
        <v/>
      </c>
      <c r="M67" s="28"/>
      <c r="N67" s="18" t="str">
        <f>IF(Tabla132[[#This Row],[COTIZACIÓN 5]]&gt;0,ABS(1-Tabla132[[#This Row],[COTIZACIÓN 5]]/Tabla132[[#This Row],[PROMEDIO]]),"")</f>
        <v/>
      </c>
      <c r="O67" s="28"/>
      <c r="P67" s="18" t="str">
        <f>IF(Tabla132[[#This Row],[COTIZACIÓN 6]]&gt;0,ABS(1-Tabla132[[#This Row],[COTIZACIÓN 6]]/Tabla132[[#This Row],[PROMEDIO]]),"")</f>
        <v/>
      </c>
      <c r="Q67" s="16"/>
      <c r="R67" s="18" t="str">
        <f>IF(Tabla132[[#This Row],[COTIZACIÓN 7]]&gt;0,ABS(1-Tabla132[[#This Row],[COTIZACIÓN 7]]/Tabla132[[#This Row],[PROMEDIO]]),"")</f>
        <v/>
      </c>
      <c r="S67" s="16"/>
      <c r="T67" s="18" t="str">
        <f>IF(Tabla132[[#This Row],[COTIZACIÓN 8]]&gt;0,ABS(1-Tabla132[[#This Row],[COTIZACIÓN 8]]/Tabla132[[#This Row],[PROMEDIO]]),"")</f>
        <v/>
      </c>
      <c r="U67"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1070</v>
      </c>
      <c r="V67" s="26">
        <f>COUNT(Tabla132[[#This Row],[MACRO SOLUCIONES CAQUETA S.A.S.]:[DESVIACIÓN COT.8]])/2</f>
        <v>3</v>
      </c>
      <c r="W67" s="54">
        <v>1500</v>
      </c>
      <c r="X67" s="59">
        <f>Tabla132[[#This Row],[PROMEDIO]]*Tabla132[[#This Row],[Cantidades Mínimas]]</f>
        <v>1605000</v>
      </c>
    </row>
    <row r="68" spans="1:24" ht="19.350000000000001" customHeight="1">
      <c r="A68" s="25">
        <v>66</v>
      </c>
      <c r="B68" s="38" t="s">
        <v>131</v>
      </c>
      <c r="C68" s="40">
        <v>12352200</v>
      </c>
      <c r="D68" s="37" t="s">
        <v>68</v>
      </c>
      <c r="E68" s="46">
        <v>80000</v>
      </c>
      <c r="F68" s="19">
        <f>IF(Tabla132[[#This Row],[MACRO SOLUCIONES CAQUETA S.A.S.]]&gt;0,ABS(1-Tabla132[[#This Row],[MACRO SOLUCIONES CAQUETA S.A.S.]]/Tabla132[[#This Row],[PROMEDIO]]),"")</f>
        <v>6.5420560747663559E-2</v>
      </c>
      <c r="G68" s="46">
        <v>86400</v>
      </c>
      <c r="H68" s="19">
        <f>IF(Tabla132[[#This Row],[FERRETERÍA DOS LIMAS]]&gt;0,ABS(1-Tabla132[[#This Row],[FERRETERÍA DOS LIMAS]]/Tabla132[[#This Row],[PROMEDIO]]),"")</f>
        <v>9.3457943925232545E-3</v>
      </c>
      <c r="I68" s="46">
        <v>90400</v>
      </c>
      <c r="J68" s="19">
        <f>IF(Tabla132[[#This Row],[QUALITY]]&gt;0,ABS(1-Tabla132[[#This Row],[QUALITY]]/Tabla132[[#This Row],[PROMEDIO]]),"")</f>
        <v>5.6074766355140193E-2</v>
      </c>
      <c r="K68" s="42"/>
      <c r="L68" s="18" t="str">
        <f>IF(Tabla132[[#This Row],[Columna4]]&gt;0,ABS(1-Tabla132[[#This Row],[Columna4]]/Tabla132[[#This Row],[PROMEDIO]]),"")</f>
        <v/>
      </c>
      <c r="M68" s="28"/>
      <c r="N68" s="18" t="str">
        <f>IF(Tabla132[[#This Row],[COTIZACIÓN 5]]&gt;0,ABS(1-Tabla132[[#This Row],[COTIZACIÓN 5]]/Tabla132[[#This Row],[PROMEDIO]]),"")</f>
        <v/>
      </c>
      <c r="O68" s="28"/>
      <c r="P68" s="18" t="str">
        <f>IF(Tabla132[[#This Row],[COTIZACIÓN 6]]&gt;0,ABS(1-Tabla132[[#This Row],[COTIZACIÓN 6]]/Tabla132[[#This Row],[PROMEDIO]]),"")</f>
        <v/>
      </c>
      <c r="Q68" s="16"/>
      <c r="R68" s="18" t="str">
        <f>IF(Tabla132[[#This Row],[COTIZACIÓN 7]]&gt;0,ABS(1-Tabla132[[#This Row],[COTIZACIÓN 7]]/Tabla132[[#This Row],[PROMEDIO]]),"")</f>
        <v/>
      </c>
      <c r="S68" s="16"/>
      <c r="T68" s="18" t="str">
        <f>IF(Tabla132[[#This Row],[COTIZACIÓN 8]]&gt;0,ABS(1-Tabla132[[#This Row],[COTIZACIÓN 8]]/Tabla132[[#This Row],[PROMEDIO]]),"")</f>
        <v/>
      </c>
      <c r="U68"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85600</v>
      </c>
      <c r="V68" s="26">
        <f>COUNT(Tabla132[[#This Row],[MACRO SOLUCIONES CAQUETA S.A.S.]:[DESVIACIÓN COT.8]])/2</f>
        <v>3</v>
      </c>
      <c r="W68" s="54">
        <v>40</v>
      </c>
      <c r="X68" s="59">
        <f>Tabla132[[#This Row],[PROMEDIO]]*Tabla132[[#This Row],[Cantidades Mínimas]]</f>
        <v>3424000</v>
      </c>
    </row>
    <row r="69" spans="1:24" ht="19.350000000000001" customHeight="1">
      <c r="A69" s="25">
        <v>67</v>
      </c>
      <c r="B69" s="38" t="s">
        <v>132</v>
      </c>
      <c r="C69" s="40">
        <v>48101800</v>
      </c>
      <c r="D69" s="37" t="s">
        <v>68</v>
      </c>
      <c r="E69" s="46">
        <v>365000</v>
      </c>
      <c r="F69" s="19">
        <f>IF(Tabla132[[#This Row],[MACRO SOLUCIONES CAQUETA S.A.S.]]&gt;0,ABS(1-Tabla132[[#This Row],[MACRO SOLUCIONES CAQUETA S.A.S.]]/Tabla132[[#This Row],[PROMEDIO]]),"")</f>
        <v>6.5420560747663559E-2</v>
      </c>
      <c r="G69" s="46">
        <v>394200</v>
      </c>
      <c r="H69" s="19">
        <f>IF(Tabla132[[#This Row],[FERRETERÍA DOS LIMAS]]&gt;0,ABS(1-Tabla132[[#This Row],[FERRETERÍA DOS LIMAS]]/Tabla132[[#This Row],[PROMEDIO]]),"")</f>
        <v>9.3457943925232545E-3</v>
      </c>
      <c r="I69" s="46">
        <v>412450</v>
      </c>
      <c r="J69" s="19">
        <f>IF(Tabla132[[#This Row],[QUALITY]]&gt;0,ABS(1-Tabla132[[#This Row],[QUALITY]]/Tabla132[[#This Row],[PROMEDIO]]),"")</f>
        <v>5.6074766355140193E-2</v>
      </c>
      <c r="K69" s="42"/>
      <c r="L69" s="18" t="str">
        <f>IF(Tabla132[[#This Row],[Columna4]]&gt;0,ABS(1-Tabla132[[#This Row],[Columna4]]/Tabla132[[#This Row],[PROMEDIO]]),"")</f>
        <v/>
      </c>
      <c r="M69" s="28"/>
      <c r="N69" s="18" t="str">
        <f>IF(Tabla132[[#This Row],[COTIZACIÓN 5]]&gt;0,ABS(1-Tabla132[[#This Row],[COTIZACIÓN 5]]/Tabla132[[#This Row],[PROMEDIO]]),"")</f>
        <v/>
      </c>
      <c r="O69" s="28"/>
      <c r="P69" s="18" t="str">
        <f>IF(Tabla132[[#This Row],[COTIZACIÓN 6]]&gt;0,ABS(1-Tabla132[[#This Row],[COTIZACIÓN 6]]/Tabla132[[#This Row],[PROMEDIO]]),"")</f>
        <v/>
      </c>
      <c r="Q69" s="16"/>
      <c r="R69" s="18" t="str">
        <f>IF(Tabla132[[#This Row],[COTIZACIÓN 7]]&gt;0,ABS(1-Tabla132[[#This Row],[COTIZACIÓN 7]]/Tabla132[[#This Row],[PROMEDIO]]),"")</f>
        <v/>
      </c>
      <c r="S69" s="16"/>
      <c r="T69" s="18" t="str">
        <f>IF(Tabla132[[#This Row],[COTIZACIÓN 8]]&gt;0,ABS(1-Tabla132[[#This Row],[COTIZACIÓN 8]]/Tabla132[[#This Row],[PROMEDIO]]),"")</f>
        <v/>
      </c>
      <c r="U69"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390550</v>
      </c>
      <c r="V69" s="26">
        <f>COUNT(Tabla132[[#This Row],[MACRO SOLUCIONES CAQUETA S.A.S.]:[DESVIACIÓN COT.8]])/2</f>
        <v>3</v>
      </c>
      <c r="W69" s="54">
        <v>2</v>
      </c>
      <c r="X69" s="59">
        <f>Tabla132[[#This Row],[PROMEDIO]]*Tabla132[[#This Row],[Cantidades Mínimas]]</f>
        <v>781100</v>
      </c>
    </row>
    <row r="70" spans="1:24" ht="19.350000000000001" customHeight="1">
      <c r="A70" s="25">
        <v>68</v>
      </c>
      <c r="B70" s="38" t="s">
        <v>133</v>
      </c>
      <c r="C70" s="40">
        <v>48101800</v>
      </c>
      <c r="D70" s="37" t="s">
        <v>68</v>
      </c>
      <c r="E70" s="46">
        <v>285000</v>
      </c>
      <c r="F70" s="19">
        <f>IF(Tabla132[[#This Row],[MACRO SOLUCIONES CAQUETA S.A.S.]]&gt;0,ABS(1-Tabla132[[#This Row],[MACRO SOLUCIONES CAQUETA S.A.S.]]/Tabla132[[#This Row],[PROMEDIO]]),"")</f>
        <v>6.5420560747663559E-2</v>
      </c>
      <c r="G70" s="46">
        <v>307800</v>
      </c>
      <c r="H70" s="19">
        <f>IF(Tabla132[[#This Row],[FERRETERÍA DOS LIMAS]]&gt;0,ABS(1-Tabla132[[#This Row],[FERRETERÍA DOS LIMAS]]/Tabla132[[#This Row],[PROMEDIO]]),"")</f>
        <v>9.3457943925232545E-3</v>
      </c>
      <c r="I70" s="46">
        <v>322050</v>
      </c>
      <c r="J70" s="19">
        <f>IF(Tabla132[[#This Row],[QUALITY]]&gt;0,ABS(1-Tabla132[[#This Row],[QUALITY]]/Tabla132[[#This Row],[PROMEDIO]]),"")</f>
        <v>5.6074766355140193E-2</v>
      </c>
      <c r="K70" s="42"/>
      <c r="L70" s="18" t="str">
        <f>IF(Tabla132[[#This Row],[Columna4]]&gt;0,ABS(1-Tabla132[[#This Row],[Columna4]]/Tabla132[[#This Row],[PROMEDIO]]),"")</f>
        <v/>
      </c>
      <c r="M70" s="28"/>
      <c r="N70" s="18" t="str">
        <f>IF(Tabla132[[#This Row],[COTIZACIÓN 5]]&gt;0,ABS(1-Tabla132[[#This Row],[COTIZACIÓN 5]]/Tabla132[[#This Row],[PROMEDIO]]),"")</f>
        <v/>
      </c>
      <c r="O70" s="28"/>
      <c r="P70" s="18" t="str">
        <f>IF(Tabla132[[#This Row],[COTIZACIÓN 6]]&gt;0,ABS(1-Tabla132[[#This Row],[COTIZACIÓN 6]]/Tabla132[[#This Row],[PROMEDIO]]),"")</f>
        <v/>
      </c>
      <c r="Q70" s="16"/>
      <c r="R70" s="18" t="str">
        <f>IF(Tabla132[[#This Row],[COTIZACIÓN 7]]&gt;0,ABS(1-Tabla132[[#This Row],[COTIZACIÓN 7]]/Tabla132[[#This Row],[PROMEDIO]]),"")</f>
        <v/>
      </c>
      <c r="S70" s="16"/>
      <c r="T70" s="18" t="str">
        <f>IF(Tabla132[[#This Row],[COTIZACIÓN 8]]&gt;0,ABS(1-Tabla132[[#This Row],[COTIZACIÓN 8]]/Tabla132[[#This Row],[PROMEDIO]]),"")</f>
        <v/>
      </c>
      <c r="U70"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304950</v>
      </c>
      <c r="V70" s="26">
        <f>COUNT(Tabla132[[#This Row],[MACRO SOLUCIONES CAQUETA S.A.S.]:[DESVIACIÓN COT.8]])/2</f>
        <v>3</v>
      </c>
      <c r="W70" s="54">
        <v>2</v>
      </c>
      <c r="X70" s="59">
        <f>Tabla132[[#This Row],[PROMEDIO]]*Tabla132[[#This Row],[Cantidades Mínimas]]</f>
        <v>609900</v>
      </c>
    </row>
    <row r="71" spans="1:24" ht="19.350000000000001" customHeight="1">
      <c r="A71" s="25">
        <v>69</v>
      </c>
      <c r="B71" s="38" t="s">
        <v>134</v>
      </c>
      <c r="C71" s="40">
        <v>50131700</v>
      </c>
      <c r="D71" s="37" t="s">
        <v>68</v>
      </c>
      <c r="E71" s="46">
        <v>1200000</v>
      </c>
      <c r="F71" s="19">
        <f>IF(Tabla132[[#This Row],[MACRO SOLUCIONES CAQUETA S.A.S.]]&gt;0,ABS(1-Tabla132[[#This Row],[MACRO SOLUCIONES CAQUETA S.A.S.]]/Tabla132[[#This Row],[PROMEDIO]]),"")</f>
        <v>6.5420560747663559E-2</v>
      </c>
      <c r="G71" s="46">
        <v>1296000</v>
      </c>
      <c r="H71" s="19">
        <f>IF(Tabla132[[#This Row],[FERRETERÍA DOS LIMAS]]&gt;0,ABS(1-Tabla132[[#This Row],[FERRETERÍA DOS LIMAS]]/Tabla132[[#This Row],[PROMEDIO]]),"")</f>
        <v>9.3457943925232545E-3</v>
      </c>
      <c r="I71" s="46">
        <v>1356000</v>
      </c>
      <c r="J71" s="19">
        <f>IF(Tabla132[[#This Row],[QUALITY]]&gt;0,ABS(1-Tabla132[[#This Row],[QUALITY]]/Tabla132[[#This Row],[PROMEDIO]]),"")</f>
        <v>5.6074766355140193E-2</v>
      </c>
      <c r="K71" s="42"/>
      <c r="L71" s="18" t="str">
        <f>IF(Tabla132[[#This Row],[Columna4]]&gt;0,ABS(1-Tabla132[[#This Row],[Columna4]]/Tabla132[[#This Row],[PROMEDIO]]),"")</f>
        <v/>
      </c>
      <c r="M71" s="28"/>
      <c r="N71" s="18" t="str">
        <f>IF(Tabla132[[#This Row],[COTIZACIÓN 5]]&gt;0,ABS(1-Tabla132[[#This Row],[COTIZACIÓN 5]]/Tabla132[[#This Row],[PROMEDIO]]),"")</f>
        <v/>
      </c>
      <c r="O71" s="28"/>
      <c r="P71" s="18" t="str">
        <f>IF(Tabla132[[#This Row],[COTIZACIÓN 6]]&gt;0,ABS(1-Tabla132[[#This Row],[COTIZACIÓN 6]]/Tabla132[[#This Row],[PROMEDIO]]),"")</f>
        <v/>
      </c>
      <c r="Q71" s="16"/>
      <c r="R71" s="18" t="str">
        <f>IF(Tabla132[[#This Row],[COTIZACIÓN 7]]&gt;0,ABS(1-Tabla132[[#This Row],[COTIZACIÓN 7]]/Tabla132[[#This Row],[PROMEDIO]]),"")</f>
        <v/>
      </c>
      <c r="S71" s="16"/>
      <c r="T71" s="18" t="str">
        <f>IF(Tabla132[[#This Row],[COTIZACIÓN 8]]&gt;0,ABS(1-Tabla132[[#This Row],[COTIZACIÓN 8]]/Tabla132[[#This Row],[PROMEDIO]]),"")</f>
        <v/>
      </c>
      <c r="U71"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1284000</v>
      </c>
      <c r="V71" s="26">
        <f>COUNT(Tabla132[[#This Row],[MACRO SOLUCIONES CAQUETA S.A.S.]:[DESVIACIÓN COT.8]])/2</f>
        <v>3</v>
      </c>
      <c r="W71" s="54">
        <v>2</v>
      </c>
      <c r="X71" s="59">
        <f>Tabla132[[#This Row],[PROMEDIO]]*Tabla132[[#This Row],[Cantidades Mínimas]]</f>
        <v>2568000</v>
      </c>
    </row>
    <row r="72" spans="1:24" ht="19.350000000000001" customHeight="1">
      <c r="A72" s="25">
        <v>70</v>
      </c>
      <c r="B72" s="38" t="s">
        <v>135</v>
      </c>
      <c r="C72" s="40">
        <v>50161800</v>
      </c>
      <c r="D72" s="37" t="s">
        <v>68</v>
      </c>
      <c r="E72" s="46">
        <v>60000</v>
      </c>
      <c r="F72" s="19">
        <f>IF(Tabla132[[#This Row],[MACRO SOLUCIONES CAQUETA S.A.S.]]&gt;0,ABS(1-Tabla132[[#This Row],[MACRO SOLUCIONES CAQUETA S.A.S.]]/Tabla132[[#This Row],[PROMEDIO]]),"")</f>
        <v>6.5420560747663559E-2</v>
      </c>
      <c r="G72" s="46">
        <v>64800</v>
      </c>
      <c r="H72" s="19">
        <f>IF(Tabla132[[#This Row],[FERRETERÍA DOS LIMAS]]&gt;0,ABS(1-Tabla132[[#This Row],[FERRETERÍA DOS LIMAS]]/Tabla132[[#This Row],[PROMEDIO]]),"")</f>
        <v>9.3457943925232545E-3</v>
      </c>
      <c r="I72" s="46">
        <v>67800</v>
      </c>
      <c r="J72" s="19">
        <f>IF(Tabla132[[#This Row],[QUALITY]]&gt;0,ABS(1-Tabla132[[#This Row],[QUALITY]]/Tabla132[[#This Row],[PROMEDIO]]),"")</f>
        <v>5.6074766355140193E-2</v>
      </c>
      <c r="K72" s="42"/>
      <c r="L72" s="18" t="str">
        <f>IF(Tabla132[[#This Row],[Columna4]]&gt;0,ABS(1-Tabla132[[#This Row],[Columna4]]/Tabla132[[#This Row],[PROMEDIO]]),"")</f>
        <v/>
      </c>
      <c r="M72" s="28"/>
      <c r="N72" s="18" t="str">
        <f>IF(Tabla132[[#This Row],[COTIZACIÓN 5]]&gt;0,ABS(1-Tabla132[[#This Row],[COTIZACIÓN 5]]/Tabla132[[#This Row],[PROMEDIO]]),"")</f>
        <v/>
      </c>
      <c r="O72" s="28"/>
      <c r="P72" s="18" t="str">
        <f>IF(Tabla132[[#This Row],[COTIZACIÓN 6]]&gt;0,ABS(1-Tabla132[[#This Row],[COTIZACIÓN 6]]/Tabla132[[#This Row],[PROMEDIO]]),"")</f>
        <v/>
      </c>
      <c r="Q72" s="16"/>
      <c r="R72" s="18" t="str">
        <f>IF(Tabla132[[#This Row],[COTIZACIÓN 7]]&gt;0,ABS(1-Tabla132[[#This Row],[COTIZACIÓN 7]]/Tabla132[[#This Row],[PROMEDIO]]),"")</f>
        <v/>
      </c>
      <c r="S72" s="16"/>
      <c r="T72" s="18" t="str">
        <f>IF(Tabla132[[#This Row],[COTIZACIÓN 8]]&gt;0,ABS(1-Tabla132[[#This Row],[COTIZACIÓN 8]]/Tabla132[[#This Row],[PROMEDIO]]),"")</f>
        <v/>
      </c>
      <c r="U72"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64200</v>
      </c>
      <c r="V72" s="26">
        <f>COUNT(Tabla132[[#This Row],[MACRO SOLUCIONES CAQUETA S.A.S.]:[DESVIACIÓN COT.8]])/2</f>
        <v>3</v>
      </c>
      <c r="W72" s="54">
        <v>15</v>
      </c>
      <c r="X72" s="59">
        <f>Tabla132[[#This Row],[PROMEDIO]]*Tabla132[[#This Row],[Cantidades Mínimas]]</f>
        <v>963000</v>
      </c>
    </row>
    <row r="73" spans="1:24" ht="19.350000000000001" customHeight="1">
      <c r="A73" s="25">
        <v>71</v>
      </c>
      <c r="B73" s="38" t="s">
        <v>136</v>
      </c>
      <c r="C73" s="40">
        <v>50131700</v>
      </c>
      <c r="D73" s="37" t="s">
        <v>68</v>
      </c>
      <c r="E73" s="46">
        <v>290000</v>
      </c>
      <c r="F73" s="19">
        <f>IF(Tabla132[[#This Row],[MACRO SOLUCIONES CAQUETA S.A.S.]]&gt;0,ABS(1-Tabla132[[#This Row],[MACRO SOLUCIONES CAQUETA S.A.S.]]/Tabla132[[#This Row],[PROMEDIO]]),"")</f>
        <v>6.5420560747663559E-2</v>
      </c>
      <c r="G73" s="46">
        <v>313200</v>
      </c>
      <c r="H73" s="19">
        <f>IF(Tabla132[[#This Row],[FERRETERÍA DOS LIMAS]]&gt;0,ABS(1-Tabla132[[#This Row],[FERRETERÍA DOS LIMAS]]/Tabla132[[#This Row],[PROMEDIO]]),"")</f>
        <v>9.3457943925232545E-3</v>
      </c>
      <c r="I73" s="46">
        <v>327700</v>
      </c>
      <c r="J73" s="19">
        <f>IF(Tabla132[[#This Row],[QUALITY]]&gt;0,ABS(1-Tabla132[[#This Row],[QUALITY]]/Tabla132[[#This Row],[PROMEDIO]]),"")</f>
        <v>5.6074766355140193E-2</v>
      </c>
      <c r="K73" s="42"/>
      <c r="L73" s="18" t="str">
        <f>IF(Tabla132[[#This Row],[Columna4]]&gt;0,ABS(1-Tabla132[[#This Row],[Columna4]]/Tabla132[[#This Row],[PROMEDIO]]),"")</f>
        <v/>
      </c>
      <c r="M73" s="28"/>
      <c r="N73" s="18" t="str">
        <f>IF(Tabla132[[#This Row],[COTIZACIÓN 5]]&gt;0,ABS(1-Tabla132[[#This Row],[COTIZACIÓN 5]]/Tabla132[[#This Row],[PROMEDIO]]),"")</f>
        <v/>
      </c>
      <c r="O73" s="28"/>
      <c r="P73" s="18" t="str">
        <f>IF(Tabla132[[#This Row],[COTIZACIÓN 6]]&gt;0,ABS(1-Tabla132[[#This Row],[COTIZACIÓN 6]]/Tabla132[[#This Row],[PROMEDIO]]),"")</f>
        <v/>
      </c>
      <c r="Q73" s="16"/>
      <c r="R73" s="18" t="str">
        <f>IF(Tabla132[[#This Row],[COTIZACIÓN 7]]&gt;0,ABS(1-Tabla132[[#This Row],[COTIZACIÓN 7]]/Tabla132[[#This Row],[PROMEDIO]]),"")</f>
        <v/>
      </c>
      <c r="S73" s="16"/>
      <c r="T73" s="18" t="str">
        <f>IF(Tabla132[[#This Row],[COTIZACIÓN 8]]&gt;0,ABS(1-Tabla132[[#This Row],[COTIZACIÓN 8]]/Tabla132[[#This Row],[PROMEDIO]]),"")</f>
        <v/>
      </c>
      <c r="U73"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310300</v>
      </c>
      <c r="V73" s="26">
        <f>COUNT(Tabla132[[#This Row],[MACRO SOLUCIONES CAQUETA S.A.S.]:[DESVIACIÓN COT.8]])/2</f>
        <v>3</v>
      </c>
      <c r="W73" s="54">
        <v>8</v>
      </c>
      <c r="X73" s="59">
        <f>Tabla132[[#This Row],[PROMEDIO]]*Tabla132[[#This Row],[Cantidades Mínimas]]</f>
        <v>2482400</v>
      </c>
    </row>
    <row r="74" spans="1:24" ht="19.350000000000001" customHeight="1">
      <c r="A74" s="25">
        <v>72</v>
      </c>
      <c r="B74" s="38" t="s">
        <v>137</v>
      </c>
      <c r="C74" s="40">
        <v>24121500</v>
      </c>
      <c r="D74" s="37" t="s">
        <v>68</v>
      </c>
      <c r="E74" s="46">
        <v>250</v>
      </c>
      <c r="F74" s="19">
        <f>IF(Tabla132[[#This Row],[MACRO SOLUCIONES CAQUETA S.A.S.]]&gt;0,ABS(1-Tabla132[[#This Row],[MACRO SOLUCIONES CAQUETA S.A.S.]]/Tabla132[[#This Row],[PROMEDIO]]),"")</f>
        <v>6.3670411985018771E-2</v>
      </c>
      <c r="G74" s="46">
        <v>270</v>
      </c>
      <c r="H74" s="19">
        <f>IF(Tabla132[[#This Row],[FERRETERÍA DOS LIMAS]]&gt;0,ABS(1-Tabla132[[#This Row],[FERRETERÍA DOS LIMAS]]/Tabla132[[#This Row],[PROMEDIO]]),"")</f>
        <v>1.1235955056179803E-2</v>
      </c>
      <c r="I74" s="46">
        <v>283</v>
      </c>
      <c r="J74" s="19">
        <f>IF(Tabla132[[#This Row],[QUALITY]]&gt;0,ABS(1-Tabla132[[#This Row],[QUALITY]]/Tabla132[[#This Row],[PROMEDIO]]),"")</f>
        <v>5.9925093632958726E-2</v>
      </c>
      <c r="K74" s="42"/>
      <c r="L74" s="18" t="str">
        <f>IF(Tabla132[[#This Row],[Columna4]]&gt;0,ABS(1-Tabla132[[#This Row],[Columna4]]/Tabla132[[#This Row],[PROMEDIO]]),"")</f>
        <v/>
      </c>
      <c r="M74" s="28"/>
      <c r="N74" s="18" t="str">
        <f>IF(Tabla132[[#This Row],[COTIZACIÓN 5]]&gt;0,ABS(1-Tabla132[[#This Row],[COTIZACIÓN 5]]/Tabla132[[#This Row],[PROMEDIO]]),"")</f>
        <v/>
      </c>
      <c r="O74" s="28"/>
      <c r="P74" s="18" t="str">
        <f>IF(Tabla132[[#This Row],[COTIZACIÓN 6]]&gt;0,ABS(1-Tabla132[[#This Row],[COTIZACIÓN 6]]/Tabla132[[#This Row],[PROMEDIO]]),"")</f>
        <v/>
      </c>
      <c r="Q74" s="16"/>
      <c r="R74" s="18" t="str">
        <f>IF(Tabla132[[#This Row],[COTIZACIÓN 7]]&gt;0,ABS(1-Tabla132[[#This Row],[COTIZACIÓN 7]]/Tabla132[[#This Row],[PROMEDIO]]),"")</f>
        <v/>
      </c>
      <c r="S74" s="16"/>
      <c r="T74" s="18" t="str">
        <f>IF(Tabla132[[#This Row],[COTIZACIÓN 8]]&gt;0,ABS(1-Tabla132[[#This Row],[COTIZACIÓN 8]]/Tabla132[[#This Row],[PROMEDIO]]),"")</f>
        <v/>
      </c>
      <c r="U74"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267</v>
      </c>
      <c r="V74" s="26">
        <f>COUNT(Tabla132[[#This Row],[MACRO SOLUCIONES CAQUETA S.A.S.]:[DESVIACIÓN COT.8]])/2</f>
        <v>3</v>
      </c>
      <c r="W74" s="54">
        <v>15100</v>
      </c>
      <c r="X74" s="59">
        <f>Tabla132[[#This Row],[PROMEDIO]]*Tabla132[[#This Row],[Cantidades Mínimas]]</f>
        <v>4031700</v>
      </c>
    </row>
    <row r="75" spans="1:24" ht="19.350000000000001" customHeight="1">
      <c r="A75" s="25">
        <v>73</v>
      </c>
      <c r="B75" s="38" t="s">
        <v>138</v>
      </c>
      <c r="C75" s="40">
        <v>24112400</v>
      </c>
      <c r="D75" s="37" t="s">
        <v>68</v>
      </c>
      <c r="E75" s="46">
        <v>980000</v>
      </c>
      <c r="F75" s="19">
        <f>IF(Tabla132[[#This Row],[MACRO SOLUCIONES CAQUETA S.A.S.]]&gt;0,ABS(1-Tabla132[[#This Row],[MACRO SOLUCIONES CAQUETA S.A.S.]]/Tabla132[[#This Row],[PROMEDIO]]),"")</f>
        <v>6.5420560747663559E-2</v>
      </c>
      <c r="G75" s="46">
        <v>1058400</v>
      </c>
      <c r="H75" s="19">
        <f>IF(Tabla132[[#This Row],[FERRETERÍA DOS LIMAS]]&gt;0,ABS(1-Tabla132[[#This Row],[FERRETERÍA DOS LIMAS]]/Tabla132[[#This Row],[PROMEDIO]]),"")</f>
        <v>9.3457943925232545E-3</v>
      </c>
      <c r="I75" s="46">
        <v>1107400</v>
      </c>
      <c r="J75" s="19">
        <f>IF(Tabla132[[#This Row],[QUALITY]]&gt;0,ABS(1-Tabla132[[#This Row],[QUALITY]]/Tabla132[[#This Row],[PROMEDIO]]),"")</f>
        <v>5.6074766355140193E-2</v>
      </c>
      <c r="K75" s="42"/>
      <c r="L75" s="18" t="str">
        <f>IF(Tabla132[[#This Row],[Columna4]]&gt;0,ABS(1-Tabla132[[#This Row],[Columna4]]/Tabla132[[#This Row],[PROMEDIO]]),"")</f>
        <v/>
      </c>
      <c r="M75" s="28"/>
      <c r="N75" s="18" t="str">
        <f>IF(Tabla132[[#This Row],[COTIZACIÓN 5]]&gt;0,ABS(1-Tabla132[[#This Row],[COTIZACIÓN 5]]/Tabla132[[#This Row],[PROMEDIO]]),"")</f>
        <v/>
      </c>
      <c r="O75" s="28"/>
      <c r="P75" s="18" t="str">
        <f>IF(Tabla132[[#This Row],[COTIZACIÓN 6]]&gt;0,ABS(1-Tabla132[[#This Row],[COTIZACIÓN 6]]/Tabla132[[#This Row],[PROMEDIO]]),"")</f>
        <v/>
      </c>
      <c r="Q75" s="16"/>
      <c r="R75" s="18" t="str">
        <f>IF(Tabla132[[#This Row],[COTIZACIÓN 7]]&gt;0,ABS(1-Tabla132[[#This Row],[COTIZACIÓN 7]]/Tabla132[[#This Row],[PROMEDIO]]),"")</f>
        <v/>
      </c>
      <c r="S75" s="16"/>
      <c r="T75" s="18" t="str">
        <f>IF(Tabla132[[#This Row],[COTIZACIÓN 8]]&gt;0,ABS(1-Tabla132[[#This Row],[COTIZACIÓN 8]]/Tabla132[[#This Row],[PROMEDIO]]),"")</f>
        <v/>
      </c>
      <c r="U75"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1048600</v>
      </c>
      <c r="V75" s="26">
        <f>COUNT(Tabla132[[#This Row],[MACRO SOLUCIONES CAQUETA S.A.S.]:[DESVIACIÓN COT.8]])/2</f>
        <v>3</v>
      </c>
      <c r="W75" s="54">
        <v>2</v>
      </c>
      <c r="X75" s="59">
        <f>Tabla132[[#This Row],[PROMEDIO]]*Tabla132[[#This Row],[Cantidades Mínimas]]</f>
        <v>2097200</v>
      </c>
    </row>
    <row r="76" spans="1:24" ht="19.350000000000001" customHeight="1">
      <c r="A76" s="25">
        <v>74</v>
      </c>
      <c r="B76" s="38" t="s">
        <v>139</v>
      </c>
      <c r="C76" s="40">
        <v>24121500</v>
      </c>
      <c r="D76" s="37" t="s">
        <v>68</v>
      </c>
      <c r="E76" s="46">
        <v>2200</v>
      </c>
      <c r="F76" s="19">
        <f>IF(Tabla132[[#This Row],[MACRO SOLUCIONES CAQUETA S.A.S.]]&gt;0,ABS(1-Tabla132[[#This Row],[MACRO SOLUCIONES CAQUETA S.A.S.]]/Tabla132[[#This Row],[PROMEDIO]]),"")</f>
        <v>6.5420560747663559E-2</v>
      </c>
      <c r="G76" s="46">
        <v>2376</v>
      </c>
      <c r="H76" s="19">
        <f>IF(Tabla132[[#This Row],[FERRETERÍA DOS LIMAS]]&gt;0,ABS(1-Tabla132[[#This Row],[FERRETERÍA DOS LIMAS]]/Tabla132[[#This Row],[PROMEDIO]]),"")</f>
        <v>9.3457943925232545E-3</v>
      </c>
      <c r="I76" s="46">
        <v>2486</v>
      </c>
      <c r="J76" s="19">
        <f>IF(Tabla132[[#This Row],[QUALITY]]&gt;0,ABS(1-Tabla132[[#This Row],[QUALITY]]/Tabla132[[#This Row],[PROMEDIO]]),"")</f>
        <v>5.6074766355140193E-2</v>
      </c>
      <c r="K76" s="42"/>
      <c r="L76" s="18" t="str">
        <f>IF(Tabla132[[#This Row],[Columna4]]&gt;0,ABS(1-Tabla132[[#This Row],[Columna4]]/Tabla132[[#This Row],[PROMEDIO]]),"")</f>
        <v/>
      </c>
      <c r="M76" s="28"/>
      <c r="N76" s="18" t="str">
        <f>IF(Tabla132[[#This Row],[COTIZACIÓN 5]]&gt;0,ABS(1-Tabla132[[#This Row],[COTIZACIÓN 5]]/Tabla132[[#This Row],[PROMEDIO]]),"")</f>
        <v/>
      </c>
      <c r="O76" s="28"/>
      <c r="P76" s="18" t="str">
        <f>IF(Tabla132[[#This Row],[COTIZACIÓN 6]]&gt;0,ABS(1-Tabla132[[#This Row],[COTIZACIÓN 6]]/Tabla132[[#This Row],[PROMEDIO]]),"")</f>
        <v/>
      </c>
      <c r="Q76" s="16"/>
      <c r="R76" s="18" t="str">
        <f>IF(Tabla132[[#This Row],[COTIZACIÓN 7]]&gt;0,ABS(1-Tabla132[[#This Row],[COTIZACIÓN 7]]/Tabla132[[#This Row],[PROMEDIO]]),"")</f>
        <v/>
      </c>
      <c r="S76" s="16"/>
      <c r="T76" s="18" t="str">
        <f>IF(Tabla132[[#This Row],[COTIZACIÓN 8]]&gt;0,ABS(1-Tabla132[[#This Row],[COTIZACIÓN 8]]/Tabla132[[#This Row],[PROMEDIO]]),"")</f>
        <v/>
      </c>
      <c r="U76"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2354</v>
      </c>
      <c r="V76" s="26">
        <f>COUNT(Tabla132[[#This Row],[MACRO SOLUCIONES CAQUETA S.A.S.]:[DESVIACIÓN COT.8]])/2</f>
        <v>3</v>
      </c>
      <c r="W76" s="54">
        <v>4114</v>
      </c>
      <c r="X76" s="59">
        <f>Tabla132[[#This Row],[PROMEDIO]]*Tabla132[[#This Row],[Cantidades Mínimas]]</f>
        <v>9684356</v>
      </c>
    </row>
    <row r="77" spans="1:24" ht="19.350000000000001" customHeight="1">
      <c r="A77" s="25">
        <v>75</v>
      </c>
      <c r="B77" s="38" t="s">
        <v>140</v>
      </c>
      <c r="C77" s="40">
        <v>14111600</v>
      </c>
      <c r="D77" s="37" t="s">
        <v>68</v>
      </c>
      <c r="E77" s="46">
        <v>2800</v>
      </c>
      <c r="F77" s="19">
        <f>IF(Tabla132[[#This Row],[MACRO SOLUCIONES CAQUETA S.A.S.]]&gt;0,ABS(1-Tabla132[[#This Row],[MACRO SOLUCIONES CAQUETA S.A.S.]]/Tabla132[[#This Row],[PROMEDIO]]),"")</f>
        <v>6.5420560747663559E-2</v>
      </c>
      <c r="G77" s="46">
        <v>3024</v>
      </c>
      <c r="H77" s="19">
        <f>IF(Tabla132[[#This Row],[FERRETERÍA DOS LIMAS]]&gt;0,ABS(1-Tabla132[[#This Row],[FERRETERÍA DOS LIMAS]]/Tabla132[[#This Row],[PROMEDIO]]),"")</f>
        <v>9.3457943925232545E-3</v>
      </c>
      <c r="I77" s="46">
        <v>3164</v>
      </c>
      <c r="J77" s="19">
        <f>IF(Tabla132[[#This Row],[QUALITY]]&gt;0,ABS(1-Tabla132[[#This Row],[QUALITY]]/Tabla132[[#This Row],[PROMEDIO]]),"")</f>
        <v>5.6074766355140193E-2</v>
      </c>
      <c r="K77" s="42"/>
      <c r="L77" s="18" t="str">
        <f>IF(Tabla132[[#This Row],[Columna4]]&gt;0,ABS(1-Tabla132[[#This Row],[Columna4]]/Tabla132[[#This Row],[PROMEDIO]]),"")</f>
        <v/>
      </c>
      <c r="M77" s="28"/>
      <c r="N77" s="18" t="str">
        <f>IF(Tabla132[[#This Row],[COTIZACIÓN 5]]&gt;0,ABS(1-Tabla132[[#This Row],[COTIZACIÓN 5]]/Tabla132[[#This Row],[PROMEDIO]]),"")</f>
        <v/>
      </c>
      <c r="O77" s="28"/>
      <c r="P77" s="18" t="str">
        <f>IF(Tabla132[[#This Row],[COTIZACIÓN 6]]&gt;0,ABS(1-Tabla132[[#This Row],[COTIZACIÓN 6]]/Tabla132[[#This Row],[PROMEDIO]]),"")</f>
        <v/>
      </c>
      <c r="Q77" s="16"/>
      <c r="R77" s="18" t="str">
        <f>IF(Tabla132[[#This Row],[COTIZACIÓN 7]]&gt;0,ABS(1-Tabla132[[#This Row],[COTIZACIÓN 7]]/Tabla132[[#This Row],[PROMEDIO]]),"")</f>
        <v/>
      </c>
      <c r="S77" s="16"/>
      <c r="T77" s="18" t="str">
        <f>IF(Tabla132[[#This Row],[COTIZACIÓN 8]]&gt;0,ABS(1-Tabla132[[#This Row],[COTIZACIÓN 8]]/Tabla132[[#This Row],[PROMEDIO]]),"")</f>
        <v/>
      </c>
      <c r="U77"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2996</v>
      </c>
      <c r="V77" s="26">
        <f>COUNT(Tabla132[[#This Row],[MACRO SOLUCIONES CAQUETA S.A.S.]:[DESVIACIÓN COT.8]])/2</f>
        <v>3</v>
      </c>
      <c r="W77" s="54">
        <v>236</v>
      </c>
      <c r="X77" s="59">
        <f>Tabla132[[#This Row],[PROMEDIO]]*Tabla132[[#This Row],[Cantidades Mínimas]]</f>
        <v>707056</v>
      </c>
    </row>
    <row r="78" spans="1:24" ht="19.350000000000001" customHeight="1">
      <c r="A78" s="25">
        <v>76</v>
      </c>
      <c r="B78" s="38" t="s">
        <v>141</v>
      </c>
      <c r="C78" s="40">
        <v>48101800</v>
      </c>
      <c r="D78" s="37" t="s">
        <v>68</v>
      </c>
      <c r="E78" s="46">
        <v>70000</v>
      </c>
      <c r="F78" s="19">
        <f>IF(Tabla132[[#This Row],[MACRO SOLUCIONES CAQUETA S.A.S.]]&gt;0,ABS(1-Tabla132[[#This Row],[MACRO SOLUCIONES CAQUETA S.A.S.]]/Tabla132[[#This Row],[PROMEDIO]]),"")</f>
        <v>6.5420560747663559E-2</v>
      </c>
      <c r="G78" s="46">
        <v>75600</v>
      </c>
      <c r="H78" s="19">
        <f>IF(Tabla132[[#This Row],[FERRETERÍA DOS LIMAS]]&gt;0,ABS(1-Tabla132[[#This Row],[FERRETERÍA DOS LIMAS]]/Tabla132[[#This Row],[PROMEDIO]]),"")</f>
        <v>9.3457943925232545E-3</v>
      </c>
      <c r="I78" s="46">
        <v>79100</v>
      </c>
      <c r="J78" s="19">
        <f>IF(Tabla132[[#This Row],[QUALITY]]&gt;0,ABS(1-Tabla132[[#This Row],[QUALITY]]/Tabla132[[#This Row],[PROMEDIO]]),"")</f>
        <v>5.6074766355140193E-2</v>
      </c>
      <c r="K78" s="42"/>
      <c r="L78" s="18" t="str">
        <f>IF(Tabla132[[#This Row],[Columna4]]&gt;0,ABS(1-Tabla132[[#This Row],[Columna4]]/Tabla132[[#This Row],[PROMEDIO]]),"")</f>
        <v/>
      </c>
      <c r="M78" s="28"/>
      <c r="N78" s="18" t="str">
        <f>IF(Tabla132[[#This Row],[COTIZACIÓN 5]]&gt;0,ABS(1-Tabla132[[#This Row],[COTIZACIÓN 5]]/Tabla132[[#This Row],[PROMEDIO]]),"")</f>
        <v/>
      </c>
      <c r="O78" s="28"/>
      <c r="P78" s="18" t="str">
        <f>IF(Tabla132[[#This Row],[COTIZACIÓN 6]]&gt;0,ABS(1-Tabla132[[#This Row],[COTIZACIÓN 6]]/Tabla132[[#This Row],[PROMEDIO]]),"")</f>
        <v/>
      </c>
      <c r="Q78" s="16"/>
      <c r="R78" s="18" t="str">
        <f>IF(Tabla132[[#This Row],[COTIZACIÓN 7]]&gt;0,ABS(1-Tabla132[[#This Row],[COTIZACIÓN 7]]/Tabla132[[#This Row],[PROMEDIO]]),"")</f>
        <v/>
      </c>
      <c r="S78" s="16"/>
      <c r="T78" s="18" t="str">
        <f>IF(Tabla132[[#This Row],[COTIZACIÓN 8]]&gt;0,ABS(1-Tabla132[[#This Row],[COTIZACIÓN 8]]/Tabla132[[#This Row],[PROMEDIO]]),"")</f>
        <v/>
      </c>
      <c r="U78"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74900</v>
      </c>
      <c r="V78" s="26">
        <f>COUNT(Tabla132[[#This Row],[MACRO SOLUCIONES CAQUETA S.A.S.]:[DESVIACIÓN COT.8]])/2</f>
        <v>3</v>
      </c>
      <c r="W78" s="54">
        <v>10</v>
      </c>
      <c r="X78" s="59">
        <f>Tabla132[[#This Row],[PROMEDIO]]*Tabla132[[#This Row],[Cantidades Mínimas]]</f>
        <v>749000</v>
      </c>
    </row>
    <row r="79" spans="1:24" ht="19.350000000000001" customHeight="1">
      <c r="A79" s="25">
        <v>77</v>
      </c>
      <c r="B79" s="38" t="s">
        <v>142</v>
      </c>
      <c r="C79" s="40">
        <v>48101800</v>
      </c>
      <c r="D79" s="37" t="s">
        <v>68</v>
      </c>
      <c r="E79" s="46">
        <v>85000</v>
      </c>
      <c r="F79" s="19">
        <f>IF(Tabla132[[#This Row],[MACRO SOLUCIONES CAQUETA S.A.S.]]&gt;0,ABS(1-Tabla132[[#This Row],[MACRO SOLUCIONES CAQUETA S.A.S.]]/Tabla132[[#This Row],[PROMEDIO]]),"")</f>
        <v>6.5420560747663559E-2</v>
      </c>
      <c r="G79" s="46">
        <v>91800</v>
      </c>
      <c r="H79" s="19">
        <f>IF(Tabla132[[#This Row],[FERRETERÍA DOS LIMAS]]&gt;0,ABS(1-Tabla132[[#This Row],[FERRETERÍA DOS LIMAS]]/Tabla132[[#This Row],[PROMEDIO]]),"")</f>
        <v>9.3457943925232545E-3</v>
      </c>
      <c r="I79" s="46">
        <v>96050</v>
      </c>
      <c r="J79" s="19">
        <f>IF(Tabla132[[#This Row],[QUALITY]]&gt;0,ABS(1-Tabla132[[#This Row],[QUALITY]]/Tabla132[[#This Row],[PROMEDIO]]),"")</f>
        <v>5.6074766355140193E-2</v>
      </c>
      <c r="K79" s="42"/>
      <c r="L79" s="18" t="str">
        <f>IF(Tabla132[[#This Row],[Columna4]]&gt;0,ABS(1-Tabla132[[#This Row],[Columna4]]/Tabla132[[#This Row],[PROMEDIO]]),"")</f>
        <v/>
      </c>
      <c r="M79" s="28"/>
      <c r="N79" s="18" t="str">
        <f>IF(Tabla132[[#This Row],[COTIZACIÓN 5]]&gt;0,ABS(1-Tabla132[[#This Row],[COTIZACIÓN 5]]/Tabla132[[#This Row],[PROMEDIO]]),"")</f>
        <v/>
      </c>
      <c r="O79" s="28"/>
      <c r="P79" s="18" t="str">
        <f>IF(Tabla132[[#This Row],[COTIZACIÓN 6]]&gt;0,ABS(1-Tabla132[[#This Row],[COTIZACIÓN 6]]/Tabla132[[#This Row],[PROMEDIO]]),"")</f>
        <v/>
      </c>
      <c r="Q79" s="16"/>
      <c r="R79" s="18" t="str">
        <f>IF(Tabla132[[#This Row],[COTIZACIÓN 7]]&gt;0,ABS(1-Tabla132[[#This Row],[COTIZACIÓN 7]]/Tabla132[[#This Row],[PROMEDIO]]),"")</f>
        <v/>
      </c>
      <c r="S79" s="16"/>
      <c r="T79" s="18" t="str">
        <f>IF(Tabla132[[#This Row],[COTIZACIÓN 8]]&gt;0,ABS(1-Tabla132[[#This Row],[COTIZACIÓN 8]]/Tabla132[[#This Row],[PROMEDIO]]),"")</f>
        <v/>
      </c>
      <c r="U79"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90950</v>
      </c>
      <c r="V79" s="26">
        <f>COUNT(Tabla132[[#This Row],[MACRO SOLUCIONES CAQUETA S.A.S.]:[DESVIACIÓN COT.8]])/2</f>
        <v>3</v>
      </c>
      <c r="W79" s="54">
        <v>30</v>
      </c>
      <c r="X79" s="59">
        <f>Tabla132[[#This Row],[PROMEDIO]]*Tabla132[[#This Row],[Cantidades Mínimas]]</f>
        <v>2728500</v>
      </c>
    </row>
    <row r="80" spans="1:24" ht="19.350000000000001" customHeight="1">
      <c r="A80" s="25">
        <v>78</v>
      </c>
      <c r="B80" s="38" t="s">
        <v>143</v>
      </c>
      <c r="C80" s="40">
        <v>49121500</v>
      </c>
      <c r="D80" s="37" t="s">
        <v>68</v>
      </c>
      <c r="E80" s="46">
        <v>600000</v>
      </c>
      <c r="F80" s="19">
        <f>IF(Tabla132[[#This Row],[MACRO SOLUCIONES CAQUETA S.A.S.]]&gt;0,ABS(1-Tabla132[[#This Row],[MACRO SOLUCIONES CAQUETA S.A.S.]]/Tabla132[[#This Row],[PROMEDIO]]),"")</f>
        <v>6.5420560747663559E-2</v>
      </c>
      <c r="G80" s="46">
        <v>648000</v>
      </c>
      <c r="H80" s="19">
        <f>IF(Tabla132[[#This Row],[FERRETERÍA DOS LIMAS]]&gt;0,ABS(1-Tabla132[[#This Row],[FERRETERÍA DOS LIMAS]]/Tabla132[[#This Row],[PROMEDIO]]),"")</f>
        <v>9.3457943925232545E-3</v>
      </c>
      <c r="I80" s="46">
        <v>678000</v>
      </c>
      <c r="J80" s="19">
        <f>IF(Tabla132[[#This Row],[QUALITY]]&gt;0,ABS(1-Tabla132[[#This Row],[QUALITY]]/Tabla132[[#This Row],[PROMEDIO]]),"")</f>
        <v>5.6074766355140193E-2</v>
      </c>
      <c r="K80" s="42"/>
      <c r="L80" s="18" t="str">
        <f>IF(Tabla132[[#This Row],[Columna4]]&gt;0,ABS(1-Tabla132[[#This Row],[Columna4]]/Tabla132[[#This Row],[PROMEDIO]]),"")</f>
        <v/>
      </c>
      <c r="M80" s="28"/>
      <c r="N80" s="18" t="str">
        <f>IF(Tabla132[[#This Row],[COTIZACIÓN 5]]&gt;0,ABS(1-Tabla132[[#This Row],[COTIZACIÓN 5]]/Tabla132[[#This Row],[PROMEDIO]]),"")</f>
        <v/>
      </c>
      <c r="O80" s="28"/>
      <c r="P80" s="18" t="str">
        <f>IF(Tabla132[[#This Row],[COTIZACIÓN 6]]&gt;0,ABS(1-Tabla132[[#This Row],[COTIZACIÓN 6]]/Tabla132[[#This Row],[PROMEDIO]]),"")</f>
        <v/>
      </c>
      <c r="Q80" s="16"/>
      <c r="R80" s="18" t="str">
        <f>IF(Tabla132[[#This Row],[COTIZACIÓN 7]]&gt;0,ABS(1-Tabla132[[#This Row],[COTIZACIÓN 7]]/Tabla132[[#This Row],[PROMEDIO]]),"")</f>
        <v/>
      </c>
      <c r="S80" s="16"/>
      <c r="T80" s="18" t="str">
        <f>IF(Tabla132[[#This Row],[COTIZACIÓN 8]]&gt;0,ABS(1-Tabla132[[#This Row],[COTIZACIÓN 8]]/Tabla132[[#This Row],[PROMEDIO]]),"")</f>
        <v/>
      </c>
      <c r="U80"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642000</v>
      </c>
      <c r="V80" s="26">
        <f>COUNT(Tabla132[[#This Row],[MACRO SOLUCIONES CAQUETA S.A.S.]:[DESVIACIÓN COT.8]])/2</f>
        <v>3</v>
      </c>
      <c r="W80" s="54">
        <v>14</v>
      </c>
      <c r="X80" s="59">
        <f>Tabla132[[#This Row],[PROMEDIO]]*Tabla132[[#This Row],[Cantidades Mínimas]]</f>
        <v>8988000</v>
      </c>
    </row>
    <row r="81" spans="1:24" ht="19.350000000000001" customHeight="1">
      <c r="A81" s="25">
        <v>79</v>
      </c>
      <c r="B81" s="38" t="s">
        <v>144</v>
      </c>
      <c r="C81" s="40">
        <v>49121500</v>
      </c>
      <c r="D81" s="37" t="s">
        <v>68</v>
      </c>
      <c r="E81" s="46">
        <v>16000</v>
      </c>
      <c r="F81" s="19">
        <f>IF(Tabla132[[#This Row],[MACRO SOLUCIONES CAQUETA S.A.S.]]&gt;0,ABS(1-Tabla132[[#This Row],[MACRO SOLUCIONES CAQUETA S.A.S.]]/Tabla132[[#This Row],[PROMEDIO]]),"")</f>
        <v>6.5420560747663559E-2</v>
      </c>
      <c r="G81" s="46">
        <v>17280</v>
      </c>
      <c r="H81" s="19">
        <f>IF(Tabla132[[#This Row],[FERRETERÍA DOS LIMAS]]&gt;0,ABS(1-Tabla132[[#This Row],[FERRETERÍA DOS LIMAS]]/Tabla132[[#This Row],[PROMEDIO]]),"")</f>
        <v>9.3457943925232545E-3</v>
      </c>
      <c r="I81" s="46">
        <v>18080</v>
      </c>
      <c r="J81" s="19">
        <f>IF(Tabla132[[#This Row],[QUALITY]]&gt;0,ABS(1-Tabla132[[#This Row],[QUALITY]]/Tabla132[[#This Row],[PROMEDIO]]),"")</f>
        <v>5.6074766355140193E-2</v>
      </c>
      <c r="K81" s="41"/>
      <c r="L81" s="18" t="str">
        <f>IF(Tabla132[[#This Row],[Columna4]]&gt;0,ABS(1-Tabla132[[#This Row],[Columna4]]/Tabla132[[#This Row],[PROMEDIO]]),"")</f>
        <v/>
      </c>
      <c r="M81" s="29"/>
      <c r="N81" s="18" t="str">
        <f>IF(Tabla132[[#This Row],[COTIZACIÓN 5]]&gt;0,ABS(1-Tabla132[[#This Row],[COTIZACIÓN 5]]/Tabla132[[#This Row],[PROMEDIO]]),"")</f>
        <v/>
      </c>
      <c r="O81" s="28"/>
      <c r="P81" s="18" t="str">
        <f>IF(Tabla132[[#This Row],[COTIZACIÓN 6]]&gt;0,ABS(1-Tabla132[[#This Row],[COTIZACIÓN 6]]/Tabla132[[#This Row],[PROMEDIO]]),"")</f>
        <v/>
      </c>
      <c r="Q81" s="16"/>
      <c r="R81" s="18" t="str">
        <f>IF(Tabla132[[#This Row],[COTIZACIÓN 7]]&gt;0,ABS(1-Tabla132[[#This Row],[COTIZACIÓN 7]]/Tabla132[[#This Row],[PROMEDIO]]),"")</f>
        <v/>
      </c>
      <c r="S81" s="16"/>
      <c r="T81" s="18" t="str">
        <f>IF(Tabla132[[#This Row],[COTIZACIÓN 8]]&gt;0,ABS(1-Tabla132[[#This Row],[COTIZACIÓN 8]]/Tabla132[[#This Row],[PROMEDIO]]),"")</f>
        <v/>
      </c>
      <c r="U81"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17120</v>
      </c>
      <c r="V81" s="26">
        <f>COUNT(Tabla132[[#This Row],[MACRO SOLUCIONES CAQUETA S.A.S.]:[DESVIACIÓN COT.8]])/2</f>
        <v>3</v>
      </c>
      <c r="W81" s="54">
        <v>44</v>
      </c>
      <c r="X81" s="59">
        <f>Tabla132[[#This Row],[PROMEDIO]]*Tabla132[[#This Row],[Cantidades Mínimas]]</f>
        <v>753280</v>
      </c>
    </row>
    <row r="82" spans="1:24" ht="19.350000000000001" customHeight="1">
      <c r="A82" s="25">
        <v>80</v>
      </c>
      <c r="B82" s="39" t="s">
        <v>145</v>
      </c>
      <c r="C82" s="40">
        <v>41111500</v>
      </c>
      <c r="D82" s="37" t="s">
        <v>68</v>
      </c>
      <c r="E82" s="46">
        <v>290000</v>
      </c>
      <c r="F82" s="19">
        <f>IF(Tabla132[[#This Row],[MACRO SOLUCIONES CAQUETA S.A.S.]]&gt;0,ABS(1-Tabla132[[#This Row],[MACRO SOLUCIONES CAQUETA S.A.S.]]/Tabla132[[#This Row],[PROMEDIO]]),"")</f>
        <v>6.5420560747663559E-2</v>
      </c>
      <c r="G82" s="46">
        <v>313200</v>
      </c>
      <c r="H82" s="19">
        <f>IF(Tabla132[[#This Row],[FERRETERÍA DOS LIMAS]]&gt;0,ABS(1-Tabla132[[#This Row],[FERRETERÍA DOS LIMAS]]/Tabla132[[#This Row],[PROMEDIO]]),"")</f>
        <v>9.3457943925232545E-3</v>
      </c>
      <c r="I82" s="46">
        <v>327700</v>
      </c>
      <c r="J82" s="19">
        <f>IF(Tabla132[[#This Row],[QUALITY]]&gt;0,ABS(1-Tabla132[[#This Row],[QUALITY]]/Tabla132[[#This Row],[PROMEDIO]]),"")</f>
        <v>5.6074766355140193E-2</v>
      </c>
      <c r="K82" s="43"/>
      <c r="L82" s="18" t="str">
        <f>IF(Tabla132[[#This Row],[Columna4]]&gt;0,ABS(1-Tabla132[[#This Row],[Columna4]]/Tabla132[[#This Row],[PROMEDIO]]),"")</f>
        <v/>
      </c>
      <c r="M82" s="16"/>
      <c r="N82" s="18" t="str">
        <f>IF(Tabla132[[#This Row],[COTIZACIÓN 5]]&gt;0,ABS(1-Tabla132[[#This Row],[COTIZACIÓN 5]]/Tabla132[[#This Row],[PROMEDIO]]),"")</f>
        <v/>
      </c>
      <c r="O82" s="16"/>
      <c r="P82" s="18" t="str">
        <f>IF(Tabla132[[#This Row],[COTIZACIÓN 6]]&gt;0,ABS(1-Tabla132[[#This Row],[COTIZACIÓN 6]]/Tabla132[[#This Row],[PROMEDIO]]),"")</f>
        <v/>
      </c>
      <c r="Q82" s="16"/>
      <c r="R82" s="18" t="str">
        <f>IF(Tabla132[[#This Row],[COTIZACIÓN 7]]&gt;0,ABS(1-Tabla132[[#This Row],[COTIZACIÓN 7]]/Tabla132[[#This Row],[PROMEDIO]]),"")</f>
        <v/>
      </c>
      <c r="S82" s="16"/>
      <c r="T82" s="18" t="str">
        <f>IF(Tabla132[[#This Row],[COTIZACIÓN 8]]&gt;0,ABS(1-Tabla132[[#This Row],[COTIZACIÓN 8]]/Tabla132[[#This Row],[PROMEDIO]]),"")</f>
        <v/>
      </c>
      <c r="U82"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310300</v>
      </c>
      <c r="V82" s="26">
        <f>COUNT(Tabla132[[#This Row],[MACRO SOLUCIONES CAQUETA S.A.S.]:[DESVIACIÓN COT.8]])/2</f>
        <v>3</v>
      </c>
      <c r="W82" s="54">
        <v>1</v>
      </c>
      <c r="X82" s="59">
        <f>Tabla132[[#This Row],[PROMEDIO]]*Tabla132[[#This Row],[Cantidades Mínimas]]</f>
        <v>310300</v>
      </c>
    </row>
    <row r="83" spans="1:24" ht="19.350000000000001" customHeight="1">
      <c r="A83" s="25">
        <v>81</v>
      </c>
      <c r="B83" s="38" t="s">
        <v>146</v>
      </c>
      <c r="C83" s="40">
        <v>24112000</v>
      </c>
      <c r="D83" s="37" t="s">
        <v>72</v>
      </c>
      <c r="E83" s="46">
        <v>950000</v>
      </c>
      <c r="F83" s="19">
        <f>IF(Tabla132[[#This Row],[MACRO SOLUCIONES CAQUETA S.A.S.]]&gt;0,ABS(1-Tabla132[[#This Row],[MACRO SOLUCIONES CAQUETA S.A.S.]]/Tabla132[[#This Row],[PROMEDIO]]),"")</f>
        <v>6.5420560747663559E-2</v>
      </c>
      <c r="G83" s="46">
        <v>1026000</v>
      </c>
      <c r="H83" s="19">
        <f>IF(Tabla132[[#This Row],[FERRETERÍA DOS LIMAS]]&gt;0,ABS(1-Tabla132[[#This Row],[FERRETERÍA DOS LIMAS]]/Tabla132[[#This Row],[PROMEDIO]]),"")</f>
        <v>9.3457943925232545E-3</v>
      </c>
      <c r="I83" s="46">
        <v>1073500</v>
      </c>
      <c r="J83" s="19">
        <f>IF(Tabla132[[#This Row],[QUALITY]]&gt;0,ABS(1-Tabla132[[#This Row],[QUALITY]]/Tabla132[[#This Row],[PROMEDIO]]),"")</f>
        <v>5.6074766355140193E-2</v>
      </c>
      <c r="K83" s="43"/>
      <c r="L83" s="18" t="str">
        <f>IF(Tabla132[[#This Row],[Columna4]]&gt;0,ABS(1-Tabla132[[#This Row],[Columna4]]/Tabla132[[#This Row],[PROMEDIO]]),"")</f>
        <v/>
      </c>
      <c r="M83" s="16"/>
      <c r="N83" s="18" t="str">
        <f>IF(Tabla132[[#This Row],[COTIZACIÓN 5]]&gt;0,ABS(1-Tabla132[[#This Row],[COTIZACIÓN 5]]/Tabla132[[#This Row],[PROMEDIO]]),"")</f>
        <v/>
      </c>
      <c r="O83" s="16"/>
      <c r="P83" s="18" t="str">
        <f>IF(Tabla132[[#This Row],[COTIZACIÓN 6]]&gt;0,ABS(1-Tabla132[[#This Row],[COTIZACIÓN 6]]/Tabla132[[#This Row],[PROMEDIO]]),"")</f>
        <v/>
      </c>
      <c r="Q83" s="16"/>
      <c r="R83" s="18" t="str">
        <f>IF(Tabla132[[#This Row],[COTIZACIÓN 7]]&gt;0,ABS(1-Tabla132[[#This Row],[COTIZACIÓN 7]]/Tabla132[[#This Row],[PROMEDIO]]),"")</f>
        <v/>
      </c>
      <c r="S83" s="16"/>
      <c r="T83" s="18" t="str">
        <f>IF(Tabla132[[#This Row],[COTIZACIÓN 8]]&gt;0,ABS(1-Tabla132[[#This Row],[COTIZACIÓN 8]]/Tabla132[[#This Row],[PROMEDIO]]),"")</f>
        <v/>
      </c>
      <c r="U83"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1016500</v>
      </c>
      <c r="V83" s="26">
        <f>COUNT(Tabla132[[#This Row],[MACRO SOLUCIONES CAQUETA S.A.S.]:[DESVIACIÓN COT.8]])/2</f>
        <v>3</v>
      </c>
      <c r="W83" s="54">
        <v>2</v>
      </c>
      <c r="X83" s="59">
        <f>Tabla132[[#This Row],[PROMEDIO]]*Tabla132[[#This Row],[Cantidades Mínimas]]</f>
        <v>2033000</v>
      </c>
    </row>
    <row r="84" spans="1:24" ht="19.350000000000001" customHeight="1">
      <c r="A84" s="25">
        <v>82</v>
      </c>
      <c r="B84" s="38" t="s">
        <v>147</v>
      </c>
      <c r="C84" s="40">
        <v>46181500</v>
      </c>
      <c r="D84" s="37" t="s">
        <v>68</v>
      </c>
      <c r="E84" s="46">
        <v>320000</v>
      </c>
      <c r="F84" s="19">
        <f>IF(Tabla132[[#This Row],[MACRO SOLUCIONES CAQUETA S.A.S.]]&gt;0,ABS(1-Tabla132[[#This Row],[MACRO SOLUCIONES CAQUETA S.A.S.]]/Tabla132[[#This Row],[PROMEDIO]]),"")</f>
        <v>6.5420560747663559E-2</v>
      </c>
      <c r="G84" s="46">
        <v>345600</v>
      </c>
      <c r="H84" s="19">
        <f>IF(Tabla132[[#This Row],[FERRETERÍA DOS LIMAS]]&gt;0,ABS(1-Tabla132[[#This Row],[FERRETERÍA DOS LIMAS]]/Tabla132[[#This Row],[PROMEDIO]]),"")</f>
        <v>9.3457943925232545E-3</v>
      </c>
      <c r="I84" s="46">
        <v>361600</v>
      </c>
      <c r="J84" s="19">
        <f>IF(Tabla132[[#This Row],[QUALITY]]&gt;0,ABS(1-Tabla132[[#This Row],[QUALITY]]/Tabla132[[#This Row],[PROMEDIO]]),"")</f>
        <v>5.6074766355140193E-2</v>
      </c>
      <c r="K84" s="43"/>
      <c r="L84" s="18" t="str">
        <f>IF(Tabla132[[#This Row],[Columna4]]&gt;0,ABS(1-Tabla132[[#This Row],[Columna4]]/Tabla132[[#This Row],[PROMEDIO]]),"")</f>
        <v/>
      </c>
      <c r="M84" s="16"/>
      <c r="N84" s="18" t="str">
        <f>IF(Tabla132[[#This Row],[COTIZACIÓN 5]]&gt;0,ABS(1-Tabla132[[#This Row],[COTIZACIÓN 5]]/Tabla132[[#This Row],[PROMEDIO]]),"")</f>
        <v/>
      </c>
      <c r="O84" s="16"/>
      <c r="P84" s="18" t="str">
        <f>IF(Tabla132[[#This Row],[COTIZACIÓN 6]]&gt;0,ABS(1-Tabla132[[#This Row],[COTIZACIÓN 6]]/Tabla132[[#This Row],[PROMEDIO]]),"")</f>
        <v/>
      </c>
      <c r="Q84" s="16"/>
      <c r="R84" s="18" t="str">
        <f>IF(Tabla132[[#This Row],[COTIZACIÓN 7]]&gt;0,ABS(1-Tabla132[[#This Row],[COTIZACIÓN 7]]/Tabla132[[#This Row],[PROMEDIO]]),"")</f>
        <v/>
      </c>
      <c r="S84" s="16"/>
      <c r="T84" s="18" t="str">
        <f>IF(Tabla132[[#This Row],[COTIZACIÓN 8]]&gt;0,ABS(1-Tabla132[[#This Row],[COTIZACIÓN 8]]/Tabla132[[#This Row],[PROMEDIO]]),"")</f>
        <v/>
      </c>
      <c r="U84"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342400</v>
      </c>
      <c r="V84" s="26">
        <f>COUNT(Tabla132[[#This Row],[MACRO SOLUCIONES CAQUETA S.A.S.]:[DESVIACIÓN COT.8]])/2</f>
        <v>3</v>
      </c>
      <c r="W84" s="54">
        <v>12</v>
      </c>
      <c r="X84" s="59">
        <f>Tabla132[[#This Row],[PROMEDIO]]*Tabla132[[#This Row],[Cantidades Mínimas]]</f>
        <v>4108800</v>
      </c>
    </row>
    <row r="85" spans="1:24" ht="19.350000000000001" customHeight="1">
      <c r="A85" s="25">
        <v>83</v>
      </c>
      <c r="B85" s="38" t="s">
        <v>148</v>
      </c>
      <c r="C85" s="40">
        <v>46181600</v>
      </c>
      <c r="D85" s="37" t="s">
        <v>68</v>
      </c>
      <c r="E85" s="46">
        <v>176000</v>
      </c>
      <c r="F85" s="19">
        <f>IF(Tabla132[[#This Row],[MACRO SOLUCIONES CAQUETA S.A.S.]]&gt;0,ABS(1-Tabla132[[#This Row],[MACRO SOLUCIONES CAQUETA S.A.S.]]/Tabla132[[#This Row],[PROMEDIO]]),"")</f>
        <v>6.5420560747663559E-2</v>
      </c>
      <c r="G85" s="46">
        <v>190080</v>
      </c>
      <c r="H85" s="19">
        <f>IF(Tabla132[[#This Row],[FERRETERÍA DOS LIMAS]]&gt;0,ABS(1-Tabla132[[#This Row],[FERRETERÍA DOS LIMAS]]/Tabla132[[#This Row],[PROMEDIO]]),"")</f>
        <v>9.3457943925232545E-3</v>
      </c>
      <c r="I85" s="46">
        <v>198880</v>
      </c>
      <c r="J85" s="19">
        <f>IF(Tabla132[[#This Row],[QUALITY]]&gt;0,ABS(1-Tabla132[[#This Row],[QUALITY]]/Tabla132[[#This Row],[PROMEDIO]]),"")</f>
        <v>5.6074766355140193E-2</v>
      </c>
      <c r="K85" s="43"/>
      <c r="L85" s="18" t="str">
        <f>IF(Tabla132[[#This Row],[Columna4]]&gt;0,ABS(1-Tabla132[[#This Row],[Columna4]]/Tabla132[[#This Row],[PROMEDIO]]),"")</f>
        <v/>
      </c>
      <c r="M85" s="16"/>
      <c r="N85" s="18" t="str">
        <f>IF(Tabla132[[#This Row],[COTIZACIÓN 5]]&gt;0,ABS(1-Tabla132[[#This Row],[COTIZACIÓN 5]]/Tabla132[[#This Row],[PROMEDIO]]),"")</f>
        <v/>
      </c>
      <c r="O85" s="16"/>
      <c r="P85" s="18" t="str">
        <f>IF(Tabla132[[#This Row],[COTIZACIÓN 6]]&gt;0,ABS(1-Tabla132[[#This Row],[COTIZACIÓN 6]]/Tabla132[[#This Row],[PROMEDIO]]),"")</f>
        <v/>
      </c>
      <c r="Q85" s="16"/>
      <c r="R85" s="18" t="str">
        <f>IF(Tabla132[[#This Row],[COTIZACIÓN 7]]&gt;0,ABS(1-Tabla132[[#This Row],[COTIZACIÓN 7]]/Tabla132[[#This Row],[PROMEDIO]]),"")</f>
        <v/>
      </c>
      <c r="S85" s="16"/>
      <c r="T85" s="18" t="str">
        <f>IF(Tabla132[[#This Row],[COTIZACIÓN 8]]&gt;0,ABS(1-Tabla132[[#This Row],[COTIZACIÓN 8]]/Tabla132[[#This Row],[PROMEDIO]]),"")</f>
        <v/>
      </c>
      <c r="U85"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188320</v>
      </c>
      <c r="V85" s="26">
        <f>COUNT(Tabla132[[#This Row],[MACRO SOLUCIONES CAQUETA S.A.S.]:[DESVIACIÓN COT.8]])/2</f>
        <v>3</v>
      </c>
      <c r="W85" s="54">
        <v>14</v>
      </c>
      <c r="X85" s="59">
        <f>Tabla132[[#This Row],[PROMEDIO]]*Tabla132[[#This Row],[Cantidades Mínimas]]</f>
        <v>2636480</v>
      </c>
    </row>
    <row r="86" spans="1:24" ht="19.350000000000001" customHeight="1">
      <c r="A86" s="25">
        <v>84</v>
      </c>
      <c r="B86" s="38" t="s">
        <v>149</v>
      </c>
      <c r="C86" s="40">
        <v>24111500</v>
      </c>
      <c r="D86" s="37" t="s">
        <v>68</v>
      </c>
      <c r="E86" s="46">
        <v>75000</v>
      </c>
      <c r="F86" s="19">
        <f>IF(Tabla132[[#This Row],[MACRO SOLUCIONES CAQUETA S.A.S.]]&gt;0,ABS(1-Tabla132[[#This Row],[MACRO SOLUCIONES CAQUETA S.A.S.]]/Tabla132[[#This Row],[PROMEDIO]]),"")</f>
        <v>6.5420560747663559E-2</v>
      </c>
      <c r="G86" s="46">
        <v>81000</v>
      </c>
      <c r="H86" s="19">
        <f>IF(Tabla132[[#This Row],[FERRETERÍA DOS LIMAS]]&gt;0,ABS(1-Tabla132[[#This Row],[FERRETERÍA DOS LIMAS]]/Tabla132[[#This Row],[PROMEDIO]]),"")</f>
        <v>9.3457943925232545E-3</v>
      </c>
      <c r="I86" s="46">
        <v>84750</v>
      </c>
      <c r="J86" s="19">
        <f>IF(Tabla132[[#This Row],[QUALITY]]&gt;0,ABS(1-Tabla132[[#This Row],[QUALITY]]/Tabla132[[#This Row],[PROMEDIO]]),"")</f>
        <v>5.6074766355140193E-2</v>
      </c>
      <c r="K86" s="43"/>
      <c r="L86" s="18" t="str">
        <f>IF(Tabla132[[#This Row],[Columna4]]&gt;0,ABS(1-Tabla132[[#This Row],[Columna4]]/Tabla132[[#This Row],[PROMEDIO]]),"")</f>
        <v/>
      </c>
      <c r="M86" s="16"/>
      <c r="N86" s="18" t="str">
        <f>IF(Tabla132[[#This Row],[COTIZACIÓN 5]]&gt;0,ABS(1-Tabla132[[#This Row],[COTIZACIÓN 5]]/Tabla132[[#This Row],[PROMEDIO]]),"")</f>
        <v/>
      </c>
      <c r="O86" s="16"/>
      <c r="P86" s="18" t="str">
        <f>IF(Tabla132[[#This Row],[COTIZACIÓN 6]]&gt;0,ABS(1-Tabla132[[#This Row],[COTIZACIÓN 6]]/Tabla132[[#This Row],[PROMEDIO]]),"")</f>
        <v/>
      </c>
      <c r="Q86" s="16"/>
      <c r="R86" s="18" t="str">
        <f>IF(Tabla132[[#This Row],[COTIZACIÓN 7]]&gt;0,ABS(1-Tabla132[[#This Row],[COTIZACIÓN 7]]/Tabla132[[#This Row],[PROMEDIO]]),"")</f>
        <v/>
      </c>
      <c r="S86" s="16"/>
      <c r="T86" s="18" t="str">
        <f>IF(Tabla132[[#This Row],[COTIZACIÓN 8]]&gt;0,ABS(1-Tabla132[[#This Row],[COTIZACIÓN 8]]/Tabla132[[#This Row],[PROMEDIO]]),"")</f>
        <v/>
      </c>
      <c r="U86"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80250</v>
      </c>
      <c r="V86" s="26">
        <f>COUNT(Tabla132[[#This Row],[MACRO SOLUCIONES CAQUETA S.A.S.]:[DESVIACIÓN COT.8]])/2</f>
        <v>3</v>
      </c>
      <c r="W86" s="54">
        <v>1</v>
      </c>
      <c r="X86" s="59">
        <f>Tabla132[[#This Row],[PROMEDIO]]*Tabla132[[#This Row],[Cantidades Mínimas]]</f>
        <v>80250</v>
      </c>
    </row>
    <row r="87" spans="1:24" ht="19.350000000000001" customHeight="1">
      <c r="A87" s="25">
        <v>85</v>
      </c>
      <c r="B87" s="38" t="s">
        <v>150</v>
      </c>
      <c r="C87" s="40">
        <v>46181500</v>
      </c>
      <c r="D87" s="37" t="s">
        <v>68</v>
      </c>
      <c r="E87" s="46">
        <v>72000</v>
      </c>
      <c r="F87" s="19">
        <f>IF(Tabla132[[#This Row],[MACRO SOLUCIONES CAQUETA S.A.S.]]&gt;0,ABS(1-Tabla132[[#This Row],[MACRO SOLUCIONES CAQUETA S.A.S.]]/Tabla132[[#This Row],[PROMEDIO]]),"")</f>
        <v>6.5420560747663559E-2</v>
      </c>
      <c r="G87" s="46">
        <v>77760</v>
      </c>
      <c r="H87" s="19">
        <f>IF(Tabla132[[#This Row],[FERRETERÍA DOS LIMAS]]&gt;0,ABS(1-Tabla132[[#This Row],[FERRETERÍA DOS LIMAS]]/Tabla132[[#This Row],[PROMEDIO]]),"")</f>
        <v>9.3457943925232545E-3</v>
      </c>
      <c r="I87" s="46">
        <v>81360</v>
      </c>
      <c r="J87" s="19">
        <f>IF(Tabla132[[#This Row],[QUALITY]]&gt;0,ABS(1-Tabla132[[#This Row],[QUALITY]]/Tabla132[[#This Row],[PROMEDIO]]),"")</f>
        <v>5.6074766355140193E-2</v>
      </c>
      <c r="K87" s="43"/>
      <c r="L87" s="18" t="str">
        <f>IF(Tabla132[[#This Row],[Columna4]]&gt;0,ABS(1-Tabla132[[#This Row],[Columna4]]/Tabla132[[#This Row],[PROMEDIO]]),"")</f>
        <v/>
      </c>
      <c r="M87" s="16"/>
      <c r="N87" s="18" t="str">
        <f>IF(Tabla132[[#This Row],[COTIZACIÓN 5]]&gt;0,ABS(1-Tabla132[[#This Row],[COTIZACIÓN 5]]/Tabla132[[#This Row],[PROMEDIO]]),"")</f>
        <v/>
      </c>
      <c r="O87" s="16"/>
      <c r="P87" s="18" t="str">
        <f>IF(Tabla132[[#This Row],[COTIZACIÓN 6]]&gt;0,ABS(1-Tabla132[[#This Row],[COTIZACIÓN 6]]/Tabla132[[#This Row],[PROMEDIO]]),"")</f>
        <v/>
      </c>
      <c r="Q87" s="16"/>
      <c r="R87" s="18" t="str">
        <f>IF(Tabla132[[#This Row],[COTIZACIÓN 7]]&gt;0,ABS(1-Tabla132[[#This Row],[COTIZACIÓN 7]]/Tabla132[[#This Row],[PROMEDIO]]),"")</f>
        <v/>
      </c>
      <c r="S87" s="16"/>
      <c r="T87" s="18" t="str">
        <f>IF(Tabla132[[#This Row],[COTIZACIÓN 8]]&gt;0,ABS(1-Tabla132[[#This Row],[COTIZACIÓN 8]]/Tabla132[[#This Row],[PROMEDIO]]),"")</f>
        <v/>
      </c>
      <c r="U87" s="49">
        <f>IF(SUM(Tabla132[[#This Row],[MACRO SOLUCIONES CAQUETA S.A.S.]],Tabla132[[#This Row],[FERRETERÍA DOS LIMAS]],Tabla132[[#This Row],[QUALITY]],Tabla132[[#This Row],[Columna4]],Tabla132[[#This Row],[COTIZACIÓN 5]],Tabla132[[#This Row],[COTIZACIÓN 6]],Tabla132[[#This Row],[COTIZACIÓN 7]],Tabla132[[#This Row],[COTIZACIÓN 8]])&gt;0,TRUNC(AVERAGE(Tabla132[[#This Row],[MACRO SOLUCIONES CAQUETA S.A.S.]],Tabla132[[#This Row],[FERRETERÍA DOS LIMAS]],Tabla132[[#This Row],[QUALITY]],Tabla132[[#This Row],[Columna4]],Tabla132[[#This Row],[COTIZACIÓN 5]],Tabla132[[#This Row],[COTIZACIÓN 6]],Tabla132[[#This Row],[COTIZACIÓN 7]],Tabla132[[#This Row],[COTIZACIÓN 8]])),"SIN DATOS")</f>
        <v>77040</v>
      </c>
      <c r="V87" s="26">
        <f>COUNT(Tabla132[[#This Row],[MACRO SOLUCIONES CAQUETA S.A.S.]:[DESVIACIÓN COT.8]])/2</f>
        <v>3</v>
      </c>
      <c r="W87" s="54">
        <v>14</v>
      </c>
      <c r="X87" s="59">
        <f>Tabla132[[#This Row],[PROMEDIO]]*Tabla132[[#This Row],[Cantidades Mínimas]]</f>
        <v>1078560</v>
      </c>
    </row>
    <row r="88" spans="1:24" ht="19.350000000000001" customHeight="1">
      <c r="A88" s="25">
        <v>86</v>
      </c>
      <c r="B88" s="38"/>
      <c r="C88" s="40"/>
      <c r="D88" s="37"/>
      <c r="E88" s="47"/>
      <c r="F88" s="19" t="str">
        <f>IF(Tabla132[[#This Row],[MACRO SOLUCIONES CAQUETA S.A.S.]]&gt;0,ABS(1-Tabla132[[#This Row],[MACRO SOLUCIONES CAQUETA S.A.S.]]/Tabla132[[#This Row],[PROMEDIO]]),"")</f>
        <v/>
      </c>
      <c r="G88" s="47"/>
      <c r="H88" s="19" t="str">
        <f>IF(Tabla132[[#This Row],[FERRETERÍA DOS LIMAS]]&gt;0,ABS(1-Tabla132[[#This Row],[FERRETERÍA DOS LIMAS]]/Tabla132[[#This Row],[PROMEDIO]]),"")</f>
        <v/>
      </c>
      <c r="I88" s="47"/>
      <c r="J88" s="19" t="str">
        <f>IF(Tabla132[[#This Row],[QUALITY]]&gt;0,ABS(1-Tabla132[[#This Row],[QUALITY]]/Tabla132[[#This Row],[PROMEDIO]]),"")</f>
        <v/>
      </c>
      <c r="K88" s="43"/>
      <c r="L88" s="18" t="str">
        <f>IF(Tabla132[[#This Row],[Columna4]]&gt;0,ABS(1-Tabla132[[#This Row],[Columna4]]/Tabla132[[#This Row],[PROMEDIO]]),"")</f>
        <v/>
      </c>
      <c r="M88" s="16"/>
      <c r="N88" s="18" t="str">
        <f>IF(Tabla132[[#This Row],[COTIZACIÓN 5]]&gt;0,ABS(1-Tabla132[[#This Row],[COTIZACIÓN 5]]/Tabla132[[#This Row],[PROMEDIO]]),"")</f>
        <v/>
      </c>
      <c r="O88" s="16"/>
      <c r="P88" s="18" t="str">
        <f>IF(Tabla132[[#This Row],[COTIZACIÓN 6]]&gt;0,ABS(1-Tabla132[[#This Row],[COTIZACIÓN 6]]/Tabla132[[#This Row],[PROMEDIO]]),"")</f>
        <v/>
      </c>
      <c r="Q88" s="16"/>
      <c r="R88" s="18" t="str">
        <f>IF(Tabla132[[#This Row],[COTIZACIÓN 7]]&gt;0,ABS(1-Tabla132[[#This Row],[COTIZACIÓN 7]]/Tabla132[[#This Row],[PROMEDIO]]),"")</f>
        <v/>
      </c>
      <c r="S88" s="16"/>
      <c r="T88" s="18" t="str">
        <f>IF(Tabla132[[#This Row],[COTIZACIÓN 8]]&gt;0,ABS(1-Tabla132[[#This Row],[COTIZACIÓN 8]]/Tabla132[[#This Row],[PROMEDIO]]),"")</f>
        <v/>
      </c>
      <c r="U88" s="16"/>
      <c r="V88" s="26">
        <f>COUNT(Tabla132[[#This Row],[MACRO SOLUCIONES CAQUETA S.A.S.]:[DESVIACIÓN COT.8]])/2</f>
        <v>0</v>
      </c>
      <c r="W88" s="55"/>
      <c r="X88" s="61">
        <f>SUBTOTAL(109,X3:X87)</f>
        <v>239832522</v>
      </c>
    </row>
    <row r="89" spans="1:24" ht="12.75" customHeight="1"/>
    <row r="90" spans="1:24" ht="12.75" customHeight="1"/>
    <row r="91" spans="1:24" ht="12.75" customHeight="1"/>
    <row r="92" spans="1:24" ht="12.75" customHeight="1"/>
    <row r="93" spans="1:24" ht="12.75" customHeight="1"/>
    <row r="94" spans="1:24" ht="12.75" customHeight="1"/>
    <row r="95" spans="1:24" ht="12.75" customHeight="1"/>
    <row r="96" spans="1:24"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sheetData>
  <sheetProtection selectLockedCells="1"/>
  <mergeCells count="1">
    <mergeCell ref="A1:V1"/>
  </mergeCells>
  <phoneticPr fontId="2" type="noConversion"/>
  <conditionalFormatting sqref="E82:E88">
    <cfRule type="expression" dxfId="39" priority="12">
      <formula>AND($F82&gt;0.3,$F82&lt;&gt;"")</formula>
    </cfRule>
  </conditionalFormatting>
  <conditionalFormatting sqref="F3:F88 H3:H88 J3:J88 L3:L88 N3:N88 P3:P88 R3:R88 T3:T88">
    <cfRule type="expression" dxfId="38" priority="3">
      <formula>AND(F3&gt;0.3,F3&lt;&gt;"")</formula>
    </cfRule>
  </conditionalFormatting>
  <conditionalFormatting sqref="G82:G88">
    <cfRule type="expression" dxfId="37" priority="11">
      <formula>AND($H82&gt;0.3,$H82&lt;&gt;"")</formula>
    </cfRule>
  </conditionalFormatting>
  <conditionalFormatting sqref="I82:I88">
    <cfRule type="expression" dxfId="36" priority="10">
      <formula>AND($J82&gt;0.3,$J82&lt;&gt;"")</formula>
    </cfRule>
  </conditionalFormatting>
  <conditionalFormatting sqref="K82:K88">
    <cfRule type="expression" dxfId="35" priority="9">
      <formula>AND($L82&gt;0.3,$L82&lt;&gt;"")</formula>
    </cfRule>
  </conditionalFormatting>
  <conditionalFormatting sqref="M82:M88">
    <cfRule type="expression" dxfId="34" priority="8">
      <formula>AND($N82&gt;0.3,$N82&lt;&gt;"")</formula>
    </cfRule>
  </conditionalFormatting>
  <conditionalFormatting sqref="O82:O88">
    <cfRule type="expression" dxfId="33" priority="7">
      <formula>AND($P82&gt;0.3,$P82&lt;&gt;"")</formula>
    </cfRule>
  </conditionalFormatting>
  <conditionalFormatting sqref="Q3:Q88 S3:S88 E82:E88 G82:G88 I82:I88 K82:K88 M82:M88 O82:O88">
    <cfRule type="expression" dxfId="32" priority="2">
      <formula>AND(E3=0,E3&lt;&gt;"")</formula>
    </cfRule>
  </conditionalFormatting>
  <conditionalFormatting sqref="Q3:Q88">
    <cfRule type="expression" dxfId="31" priority="6">
      <formula>AND($R3&gt;0.3,$R3&lt;&gt;"")</formula>
    </cfRule>
  </conditionalFormatting>
  <conditionalFormatting sqref="S3:S88">
    <cfRule type="expression" dxfId="30" priority="5">
      <formula>AND($T3&gt;0.3,$T3&lt;&gt;"")</formula>
    </cfRule>
  </conditionalFormatting>
  <conditionalFormatting sqref="U3:U88">
    <cfRule type="containsText" dxfId="29" priority="1" operator="containsText" text="SIN DATOS">
      <formula>NOT(ISERROR(SEARCH("SIN DATOS",U3)))</formula>
    </cfRule>
  </conditionalFormatting>
  <dataValidations count="1">
    <dataValidation type="whole" allowBlank="1" showInputMessage="1" showErrorMessage="1" sqref="C3:C43" xr:uid="{E1D8B3E7-7B1B-45EF-B645-A68FCF1DDD76}">
      <formula1>0</formula1>
      <formula2>9999999999</formula2>
    </dataValidation>
  </dataValidations>
  <pageMargins left="0.7" right="0.7" top="0.75" bottom="0.75" header="0.3" footer="0.3"/>
  <pageSetup paperSize="9" orientation="portrait" verticalDpi="599" r:id="rId1"/>
  <ignoredErrors>
    <ignoredError sqref="D3 D4:D9 D11:D14 D21:D24 D26:D27 D65:D85 D16:D18 D29:D60 D62 D87" listDataValidatio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B3B768E1-100E-4A26-B4E0-DB5898D9DA9A}">
          <x14:formula1>
            <xm:f>Hoja1!$A$2:$A$13</xm:f>
          </x14:formula1>
          <xm:sqref>D3:D88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08D52-6911-43B5-B2E6-9B8C1EDB7C35}">
  <dimension ref="A1:A13"/>
  <sheetViews>
    <sheetView workbookViewId="0">
      <selection activeCell="D4" sqref="D4"/>
    </sheetView>
  </sheetViews>
  <sheetFormatPr defaultColWidth="11.42578125" defaultRowHeight="14.25"/>
  <sheetData>
    <row r="1" spans="1:1" ht="25.5">
      <c r="A1" s="23" t="s">
        <v>8</v>
      </c>
    </row>
    <row r="2" spans="1:1" ht="15">
      <c r="A2" s="22" t="s">
        <v>93</v>
      </c>
    </row>
    <row r="3" spans="1:1" ht="15">
      <c r="A3" s="22" t="s">
        <v>75</v>
      </c>
    </row>
    <row r="4" spans="1:1" ht="15">
      <c r="A4" s="22" t="s">
        <v>151</v>
      </c>
    </row>
    <row r="5" spans="1:1" ht="15">
      <c r="A5" s="22" t="s">
        <v>152</v>
      </c>
    </row>
    <row r="6" spans="1:1" ht="15">
      <c r="A6" s="22" t="s">
        <v>153</v>
      </c>
    </row>
    <row r="7" spans="1:1" ht="15">
      <c r="A7" s="22" t="s">
        <v>64</v>
      </c>
    </row>
    <row r="8" spans="1:1">
      <c r="A8" s="22" t="s">
        <v>154</v>
      </c>
    </row>
    <row r="9" spans="1:1">
      <c r="A9" s="22" t="s">
        <v>79</v>
      </c>
    </row>
    <row r="10" spans="1:1">
      <c r="A10" s="22" t="s">
        <v>155</v>
      </c>
    </row>
    <row r="11" spans="1:1">
      <c r="A11" s="22" t="s">
        <v>72</v>
      </c>
    </row>
    <row r="12" spans="1:1">
      <c r="A12" s="22" t="s">
        <v>156</v>
      </c>
    </row>
    <row r="13" spans="1:1" ht="15" customHeight="1">
      <c r="A13" s="22" t="s">
        <v>68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654A6C-4DDD-493B-992F-C14F6DCCF268}"/>
</file>

<file path=customXml/itemProps2.xml><?xml version="1.0" encoding="utf-8"?>
<ds:datastoreItem xmlns:ds="http://schemas.openxmlformats.org/officeDocument/2006/customXml" ds:itemID="{62E2D949-45AA-4AC1-8378-7EF83DE5DAAA}"/>
</file>

<file path=customXml/itemProps3.xml><?xml version="1.0" encoding="utf-8"?>
<ds:datastoreItem xmlns:ds="http://schemas.openxmlformats.org/officeDocument/2006/customXml" ds:itemID="{43180A5B-BCE1-4ECA-AE7E-954F50E1360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Lina Yaneth Pastrana Cabrera</cp:lastModifiedBy>
  <cp:revision/>
  <dcterms:created xsi:type="dcterms:W3CDTF">2015-06-05T18:19:34Z</dcterms:created>
  <dcterms:modified xsi:type="dcterms:W3CDTF">2026-07-31T00:20:15Z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2026-02-02T22:08:00Z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abd30dff-cedf-4a53-a159-01d7758eb5d9</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